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uhfltd.sharepoint.com/sites/Finance2/Shared Documents/Finance Reports/Reports for 2025/TUHF Urban Finance/Admin Report/"/>
    </mc:Choice>
  </mc:AlternateContent>
  <xr:revisionPtr revIDLastSave="22" documentId="8_{F0CDB50B-FEF4-4DB1-9932-AB1F25671DD5}" xr6:coauthVersionLast="47" xr6:coauthVersionMax="47" xr10:uidLastSave="{C7BB31C8-CF29-4B1F-82CD-50E9DAD57415}"/>
  <bookViews>
    <workbookView xWindow="-120" yWindow="-120" windowWidth="29040" windowHeight="15720" tabRatio="871" xr2:uid="{1E268314-15F6-48A4-89CF-0A5EC3A3125D}"/>
  </bookViews>
  <sheets>
    <sheet name="Cover page (Investor Rep)" sheetId="55" r:id="rId1"/>
    <sheet name="Tx Info" sheetId="15" r:id="rId2"/>
    <sheet name="Triggers" sheetId="17" r:id="rId3"/>
    <sheet name="POP" sheetId="8" r:id="rId4"/>
    <sheet name="Strat Tables" sheetId="81" r:id="rId5"/>
    <sheet name="NPL Loans" sheetId="72" r:id="rId6"/>
    <sheet name="Liabilities" sheetId="16" r:id="rId7"/>
    <sheet name="Facilities" sheetId="18" r:id="rId8"/>
    <sheet name="GL 15339" sheetId="83" state="hidden" r:id="rId9"/>
  </sheets>
  <definedNames>
    <definedName name="_Fill" localSheetId="0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hidden="1">#REF!</definedName>
    <definedName name="_Parse_In" localSheetId="0" hidden="1">#REF!</definedName>
    <definedName name="_Parse_In" localSheetId="7" hidden="1">#REF!</definedName>
    <definedName name="_Parse_In" localSheetId="6" hidden="1">#REF!</definedName>
    <definedName name="_Parse_In" localSheetId="5" hidden="1">#REF!</definedName>
    <definedName name="_Parse_In" localSheetId="2" hidden="1">#REF!</definedName>
    <definedName name="_Parse_In" hidden="1">#REF!</definedName>
    <definedName name="_Parse_Out" localSheetId="0" hidden="1">#REF!</definedName>
    <definedName name="_Parse_Out" localSheetId="7" hidden="1">#REF!</definedName>
    <definedName name="_Parse_Out" localSheetId="6" hidden="1">#REF!</definedName>
    <definedName name="_Parse_Out" localSheetId="5" hidden="1">#REF!</definedName>
    <definedName name="_Parse_Out" localSheetId="2" hidden="1">#REF!</definedName>
    <definedName name="_Parse_Out" hidden="1">#REF!</definedName>
    <definedName name="a" localSheetId="5" hidden="1">{#N/A,#N/A,FALSE,"Glossary"}</definedName>
    <definedName name="a" localSheetId="4" hidden="1">{#N/A,#N/A,FALSE,"Glossary"}</definedName>
    <definedName name="a" hidden="1">{#N/A,#N/A,FALSE,"Glossary"}</definedName>
    <definedName name="adfads" localSheetId="5" hidden="1">{#N/A,#N/A,FALSE,"Glossary"}</definedName>
    <definedName name="adfads" localSheetId="4" hidden="1">{#N/A,#N/A,FALSE,"Glossary"}</definedName>
    <definedName name="adfads" hidden="1">{#N/A,#N/A,FALSE,"Glossary"}</definedName>
    <definedName name="cube" localSheetId="5" hidden="1">{#N/A,#N/A,FALSE,"Glossary"}</definedName>
    <definedName name="cube" localSheetId="4" hidden="1">{#N/A,#N/A,FALSE,"Glossary"}</definedName>
    <definedName name="cube" hidden="1">{#N/A,#N/A,FALSE,"Glossary"}</definedName>
    <definedName name="Data" localSheetId="0">#REF!</definedName>
    <definedName name="Data" localSheetId="5">#REF!</definedName>
    <definedName name="Data">#REF!</definedName>
    <definedName name="Datatape" localSheetId="0">#REF!</definedName>
    <definedName name="Datatape" localSheetId="5">#REF!</definedName>
    <definedName name="Datatape">#REF!</definedName>
    <definedName name="deletename" localSheetId="0" hidden="1">#REF!</definedName>
    <definedName name="deletename" localSheetId="7" hidden="1">#REF!</definedName>
    <definedName name="deletename" localSheetId="6" hidden="1">#REF!</definedName>
    <definedName name="deletename" localSheetId="5" hidden="1">#REF!</definedName>
    <definedName name="deletename" localSheetId="2" hidden="1">#REF!</definedName>
    <definedName name="deletename" hidden="1">#REF!</definedName>
    <definedName name="deletename1" localSheetId="0" hidden="1">#REF!</definedName>
    <definedName name="deletename1" localSheetId="7" hidden="1">#REF!</definedName>
    <definedName name="deletename1" localSheetId="6" hidden="1">#REF!</definedName>
    <definedName name="deletename1" localSheetId="5" hidden="1">#REF!</definedName>
    <definedName name="deletename1" localSheetId="2" hidden="1">#REF!</definedName>
    <definedName name="deletename1" hidden="1">#REF!</definedName>
    <definedName name="ff" localSheetId="0" hidden="1">#REF!</definedName>
    <definedName name="ff" localSheetId="7" hidden="1">#REF!</definedName>
    <definedName name="ff" localSheetId="6" hidden="1">#REF!</definedName>
    <definedName name="ff" localSheetId="5" hidden="1">#REF!</definedName>
    <definedName name="ff" localSheetId="2" hidden="1">#REF!</definedName>
    <definedName name="ff" hidden="1">#REF!</definedName>
    <definedName name="_xlnm.Print_Area" localSheetId="0">'Cover page (Investor Rep)'!$A$1:$D$41</definedName>
    <definedName name="_xlnm.Print_Area" localSheetId="7">Facilities!$A$1:$I$24</definedName>
    <definedName name="_xlnm.Print_Area" localSheetId="6">Liabilities!$A$1:$H$30</definedName>
    <definedName name="_xlnm.Print_Area" localSheetId="5">'NPL Loans'!$A$1:$M$40</definedName>
    <definedName name="_xlnm.Print_Area" localSheetId="3">POP!$A$1:$D$68</definedName>
    <definedName name="_xlnm.Print_Area" localSheetId="4">'Strat Tables'!$A$1:$E$137</definedName>
    <definedName name="_xlnm.Print_Area" localSheetId="2">Triggers!$A$1:$S$42</definedName>
    <definedName name="_xlnm.Print_Area" localSheetId="1">'Tx Info'!$A$1:$C$41</definedName>
    <definedName name="_xlnm.Print_Titles" localSheetId="4">'Strat Tables'!$1:$7</definedName>
    <definedName name="Recon2" localSheetId="0" hidden="1">#REF!</definedName>
    <definedName name="Recon2" localSheetId="7" hidden="1">#REF!</definedName>
    <definedName name="Recon2" localSheetId="6" hidden="1">#REF!</definedName>
    <definedName name="Recon2" localSheetId="5" hidden="1">#REF!</definedName>
    <definedName name="Recon2" localSheetId="2" hidden="1">#REF!</definedName>
    <definedName name="Recon2" hidden="1">#REF!</definedName>
    <definedName name="wrn.Report1." localSheetId="5" hidden="1">{#N/A,#N/A,FALSE,"Glossary"}</definedName>
    <definedName name="wrn.Report1." localSheetId="4" hidden="1">{#N/A,#N/A,FALSE,"Glossary"}</definedName>
    <definedName name="wrn.Report1." hidden="1">{#N/A,#N/A,FALSE,"Glossary"}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72" l="1"/>
  <c r="K40" i="72" l="1"/>
  <c r="L40" i="72"/>
  <c r="M40" i="72"/>
  <c r="AK107" i="83" l="1"/>
  <c r="AK106" i="83"/>
  <c r="AK105" i="83"/>
  <c r="AK104" i="83"/>
  <c r="AK103" i="83"/>
  <c r="AK102" i="83"/>
  <c r="AK101" i="83"/>
  <c r="AK100" i="83"/>
  <c r="AK99" i="83"/>
  <c r="AK98" i="83"/>
  <c r="AK97" i="83"/>
  <c r="AK96" i="83"/>
  <c r="AK95" i="83"/>
  <c r="AK94" i="83"/>
  <c r="AK93" i="83"/>
  <c r="AK92" i="83"/>
  <c r="AK90" i="83"/>
  <c r="AK89" i="83"/>
  <c r="AK88" i="83"/>
  <c r="AK87" i="83"/>
  <c r="AK86" i="83"/>
  <c r="AK85" i="83"/>
  <c r="AK84" i="83"/>
  <c r="AK83" i="83"/>
  <c r="AK82" i="83"/>
  <c r="AK81" i="83"/>
  <c r="AK80" i="83"/>
  <c r="AK79" i="83"/>
  <c r="AK77" i="83"/>
  <c r="AK76" i="83"/>
  <c r="AK75" i="83"/>
  <c r="AK73" i="83"/>
  <c r="AK72" i="83"/>
  <c r="AK71" i="83"/>
  <c r="AK70" i="83"/>
  <c r="AK69" i="83"/>
  <c r="AK68" i="83"/>
  <c r="AK67" i="83"/>
  <c r="AK66" i="83"/>
  <c r="AK65" i="83"/>
  <c r="AK64" i="83"/>
  <c r="AK63" i="83"/>
  <c r="AK62" i="83"/>
  <c r="AK61" i="83"/>
  <c r="AK60" i="83"/>
  <c r="AK59" i="83"/>
  <c r="AK58" i="83"/>
  <c r="AK57" i="83"/>
  <c r="AK56" i="83"/>
  <c r="AK55" i="83"/>
  <c r="AK54" i="83"/>
  <c r="AK52" i="83"/>
  <c r="AK51" i="83"/>
  <c r="AK50" i="83"/>
  <c r="AK49" i="83"/>
  <c r="AK48" i="83"/>
  <c r="AK47" i="83"/>
  <c r="AK46" i="83"/>
  <c r="AK45" i="83"/>
  <c r="AK44" i="83"/>
  <c r="AK43" i="83"/>
  <c r="AK42" i="83"/>
  <c r="AK40" i="83"/>
  <c r="AK39" i="83"/>
  <c r="AK38" i="83"/>
  <c r="AK37" i="83"/>
  <c r="AK36" i="83"/>
  <c r="AK35" i="83"/>
  <c r="E137" i="81" l="1"/>
  <c r="D137" i="81"/>
  <c r="C137" i="81"/>
  <c r="B137" i="81"/>
  <c r="E122" i="81"/>
  <c r="D122" i="81"/>
  <c r="C122" i="81"/>
  <c r="B122" i="81"/>
  <c r="E110" i="81"/>
  <c r="D110" i="81"/>
  <c r="C110" i="81"/>
  <c r="B110" i="81"/>
  <c r="D93" i="81"/>
  <c r="E93" i="81" s="1"/>
  <c r="C93" i="81"/>
  <c r="B93" i="81"/>
  <c r="E75" i="81"/>
  <c r="D75" i="81"/>
  <c r="C75" i="81"/>
  <c r="B75" i="81"/>
  <c r="E65" i="81"/>
  <c r="D65" i="81"/>
  <c r="C65" i="81"/>
  <c r="B65" i="81"/>
  <c r="E54" i="81"/>
  <c r="D54" i="81"/>
  <c r="C54" i="81"/>
  <c r="B54" i="81"/>
  <c r="B44" i="81"/>
  <c r="E44" i="81"/>
  <c r="D44" i="81"/>
  <c r="C44" i="81"/>
  <c r="P40" i="72" l="1"/>
  <c r="O40" i="72"/>
  <c r="Q40" i="72" l="1"/>
  <c r="F44" i="81" l="1"/>
  <c r="D22" i="81" l="1"/>
  <c r="D21" i="81"/>
  <c r="D20" i="81"/>
  <c r="D19" i="81"/>
  <c r="D18" i="81"/>
  <c r="S40" i="72" l="1"/>
  <c r="Q20" i="17" l="1"/>
  <c r="P7" i="17"/>
  <c r="Q7" i="17" s="1"/>
  <c r="R7" i="17" s="1"/>
  <c r="S7" i="17" s="1"/>
  <c r="R20" i="17"/>
  <c r="T40" i="72"/>
  <c r="P20" i="17" l="1"/>
  <c r="O7" i="17" l="1"/>
  <c r="M20" i="17" l="1"/>
  <c r="Q10" i="17" s="1"/>
  <c r="L20" i="17"/>
  <c r="P10" i="17" s="1"/>
  <c r="N20" i="17" l="1"/>
  <c r="R10" i="17" s="1"/>
  <c r="D16" i="81" l="1"/>
  <c r="U40" i="72" l="1"/>
  <c r="S23" i="17" l="1"/>
  <c r="K23" i="17" l="1"/>
  <c r="I20" i="17" l="1"/>
  <c r="M10" i="17" s="1"/>
  <c r="J20" i="17"/>
  <c r="N10" i="17" s="1"/>
  <c r="K16" i="72" l="1"/>
  <c r="S20" i="17" l="1"/>
  <c r="O20" i="17"/>
  <c r="S10" i="17" l="1"/>
  <c r="O23" i="17"/>
  <c r="D20" i="17" l="1"/>
  <c r="E20" i="17"/>
  <c r="I10" i="17" l="1"/>
  <c r="E10" i="17"/>
  <c r="D10" i="17"/>
  <c r="C23" i="17" l="1"/>
  <c r="P98" i="18" l="1"/>
  <c r="G23" i="17" l="1"/>
  <c r="A35" i="8" l="1"/>
  <c r="A37" i="8" s="1"/>
  <c r="A39" i="8" s="1"/>
  <c r="A41" i="8" s="1"/>
  <c r="G20" i="17" l="1"/>
  <c r="G10" i="17" s="1"/>
  <c r="F20" i="17"/>
  <c r="H20" i="17"/>
  <c r="K20" i="17"/>
  <c r="O10" i="17" l="1"/>
  <c r="K10" i="17"/>
  <c r="L10" i="17"/>
  <c r="H10" i="17"/>
  <c r="J10" i="17"/>
  <c r="F1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tc={796EAE83-883E-40E7-A599-A98FB22080B8}</author>
  </authors>
  <commentList>
    <comment ref="F22" authorId="0" shapeId="0" xr:uid="{796EAE83-883E-40E7-A599-A98FB22080B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liabilities per the POP take the notes at 31 March plus interest to 2 March</t>
      </text>
    </comment>
  </commentList>
</comments>
</file>

<file path=xl/sharedStrings.xml><?xml version="1.0" encoding="utf-8"?>
<sst xmlns="http://schemas.openxmlformats.org/spreadsheetml/2006/main" count="879" uniqueCount="547">
  <si>
    <t>TUHF URBAN FINANCE (RF) LTD</t>
  </si>
  <si>
    <t>Quarterly Investor Report</t>
  </si>
  <si>
    <t>DETERMINATION DATE:</t>
  </si>
  <si>
    <t>PAYMENT DATE:</t>
  </si>
  <si>
    <t>For investor report, print this cover sheet and all blue tabs</t>
  </si>
  <si>
    <t>Date</t>
  </si>
  <si>
    <t>Determination Date</t>
  </si>
  <si>
    <t>Reporting Date</t>
  </si>
  <si>
    <t>TUHF Urban Finance is a cash securitisation of mortgage loans originated by TUHF Limited</t>
  </si>
  <si>
    <t xml:space="preserve">Transaction type </t>
  </si>
  <si>
    <t>Mortgage backed securitisation programme</t>
  </si>
  <si>
    <t>Inception date</t>
  </si>
  <si>
    <t>Revolving period</t>
  </si>
  <si>
    <t>Revolving up to the 4th interest payment date</t>
  </si>
  <si>
    <t>Revolving period end date</t>
  </si>
  <si>
    <t>Step-up Date</t>
  </si>
  <si>
    <t>Originator (if applicable)</t>
  </si>
  <si>
    <t>TUHF Limited</t>
  </si>
  <si>
    <t>Servicer (if applicable)</t>
  </si>
  <si>
    <t>Administrator (if applicable)</t>
  </si>
  <si>
    <t>Calculation Agent</t>
  </si>
  <si>
    <t>Africa Frontier Capital</t>
  </si>
  <si>
    <t xml:space="preserve">Back-up servicer </t>
  </si>
  <si>
    <t>Mettle Credit Services</t>
  </si>
  <si>
    <t>Settlement Bank</t>
  </si>
  <si>
    <t>Nedbank</t>
  </si>
  <si>
    <t>Account Bank</t>
  </si>
  <si>
    <t>Standard Bank</t>
  </si>
  <si>
    <t>Programme size</t>
  </si>
  <si>
    <t>R2 billion</t>
  </si>
  <si>
    <t>Rating Agency</t>
  </si>
  <si>
    <t>Global Credit Ratings Co</t>
  </si>
  <si>
    <t>Contact person details</t>
  </si>
  <si>
    <t>Ilona Roodt</t>
  </si>
  <si>
    <t>010 595 -9000 : ilonar@tuhf.co.za</t>
  </si>
  <si>
    <t>Company Secretarial Services</t>
  </si>
  <si>
    <t>Bank charges</t>
  </si>
  <si>
    <t>JSE Fees</t>
  </si>
  <si>
    <t>Total</t>
  </si>
  <si>
    <t>GCR</t>
  </si>
  <si>
    <t>Loan ID</t>
  </si>
  <si>
    <t>Milner House 2</t>
  </si>
  <si>
    <t>82 Eastwood</t>
  </si>
  <si>
    <t>Becker House</t>
  </si>
  <si>
    <t>Tandoor</t>
  </si>
  <si>
    <t>Bermol Court</t>
  </si>
  <si>
    <t>Rubini House</t>
  </si>
  <si>
    <t>Lewmento Building</t>
  </si>
  <si>
    <t>Month</t>
  </si>
  <si>
    <t>Quarter Ended</t>
  </si>
  <si>
    <t>Excess Spread Trigger</t>
  </si>
  <si>
    <t>Trigger Breached</t>
  </si>
  <si>
    <t>the Excess Spread calculation is negative for two consecutive quarters;</t>
  </si>
  <si>
    <r>
      <rPr>
        <b/>
        <sz val="9"/>
        <color theme="1"/>
        <rFont val="Calibri"/>
        <family val="2"/>
        <scheme val="minor"/>
      </rPr>
      <t>"Excess Spread</t>
    </r>
    <r>
      <rPr>
        <sz val="9"/>
        <color theme="1"/>
        <rFont val="Calibri"/>
        <family val="2"/>
        <scheme val="minor"/>
      </rPr>
      <t>" in respect of any period, interest received on</t>
    </r>
  </si>
  <si>
    <t>Interest received on the portfolio</t>
  </si>
  <si>
    <t>Interest received on loans</t>
  </si>
  <si>
    <t>Interest on cash</t>
  </si>
  <si>
    <t>Less the sum of:</t>
  </si>
  <si>
    <t>(i) the Senior Expenses</t>
  </si>
  <si>
    <t>(ii) interest in the Notes, excluding the Class E notes</t>
  </si>
  <si>
    <t>(iii) the outstanding balance of all End User Loan Claims that rolled into NPL during the period, less 50% of the value of the properties securing these loans</t>
  </si>
  <si>
    <t>Cumulative NPL Trigger</t>
  </si>
  <si>
    <t>where the aggregate outstanding balance of all End User Loan Claims that have rolled into NPL at any time during the Programme (less 50% of the value of the underlying property(ies)) exceeds 5% of the nominal value of all Notes issued under the Programme</t>
  </si>
  <si>
    <t>No</t>
  </si>
  <si>
    <t>Arrears (Outstanding Balance)</t>
  </si>
  <si>
    <t>1 missed payment</t>
  </si>
  <si>
    <t>2 missed payments</t>
  </si>
  <si>
    <t>3 missed payments</t>
  </si>
  <si>
    <t>more than 3 missed payments (NPL)</t>
  </si>
  <si>
    <t>Total Arrears</t>
  </si>
  <si>
    <t>Outstanding Balance of the NPL Loans</t>
  </si>
  <si>
    <t>Property Value</t>
  </si>
  <si>
    <t>50% of the property value</t>
  </si>
  <si>
    <t>Nominal value of all Notes issued under the Programme</t>
  </si>
  <si>
    <t>5% of the value of the notes</t>
  </si>
  <si>
    <t>Excess above 5% (must not be less that zero)</t>
  </si>
  <si>
    <t>EXCESS SPREAD TRIGGER CALCUALTION</t>
  </si>
  <si>
    <t>Warmbody</t>
  </si>
  <si>
    <t>Loan Description</t>
  </si>
  <si>
    <t>Default month</t>
  </si>
  <si>
    <t>Balance as date of default</t>
  </si>
  <si>
    <t>NPL Determination Date</t>
  </si>
  <si>
    <t>Balance at NPL Determination Date</t>
  </si>
  <si>
    <t>Valuation  at date of default</t>
  </si>
  <si>
    <t>Outstanding balance less 50% of the property value</t>
  </si>
  <si>
    <t>WB16439</t>
  </si>
  <si>
    <t xml:space="preserve">Mahloko Mokhema                                 </t>
  </si>
  <si>
    <t>WB17214</t>
  </si>
  <si>
    <t xml:space="preserve">Sameerah Le Grange                               </t>
  </si>
  <si>
    <t>WB15901</t>
  </si>
  <si>
    <t xml:space="preserve">Charles Timcke                                  </t>
  </si>
  <si>
    <t>WB18905</t>
  </si>
  <si>
    <t xml:space="preserve">Moutloatsi Setlogelo                               </t>
  </si>
  <si>
    <t>WB17809</t>
  </si>
  <si>
    <t xml:space="preserve">Vulindlela Ncube                                   </t>
  </si>
  <si>
    <t>WB16034</t>
  </si>
  <si>
    <t xml:space="preserve">Hudson Van Niekerk               </t>
  </si>
  <si>
    <t>WB19335</t>
  </si>
  <si>
    <t xml:space="preserve">Fritz Relling                                 </t>
  </si>
  <si>
    <t>WB16825</t>
  </si>
  <si>
    <t xml:space="preserve">Rusul Walljee                                 </t>
  </si>
  <si>
    <t>Laurant House</t>
  </si>
  <si>
    <t>WB18520</t>
  </si>
  <si>
    <t xml:space="preserve">Mziwandile Mavuso                                  </t>
  </si>
  <si>
    <t>Rosemore</t>
  </si>
  <si>
    <t>Total for inclusion in Excess Spread Calculation</t>
  </si>
  <si>
    <t>CUMULATIVE NPL TRIGGER CALCULATION</t>
  </si>
  <si>
    <t>Outstanding balance less 50% of property value</t>
  </si>
  <si>
    <t>Total for inclusion in Cumulative NPL Trigger</t>
  </si>
  <si>
    <t>Payment Date</t>
  </si>
  <si>
    <t>Available Cash</t>
  </si>
  <si>
    <t>Subtotal</t>
  </si>
  <si>
    <t>Taxes - provisional</t>
  </si>
  <si>
    <t xml:space="preserve">Taxes - top up </t>
  </si>
  <si>
    <t>Senior Expenses</t>
  </si>
  <si>
    <t>STRATE Fees</t>
  </si>
  <si>
    <t>Audit Fees</t>
  </si>
  <si>
    <t>Calculation Agent Fee</t>
  </si>
  <si>
    <t>Servicer Fees and Administration Fees</t>
  </si>
  <si>
    <t>Interest due to Class A notes</t>
  </si>
  <si>
    <t>Interest due to Class B notes</t>
  </si>
  <si>
    <t>Interest due to Class C notes</t>
  </si>
  <si>
    <t>Interest due to Class D notes</t>
  </si>
  <si>
    <t>Purchase price any additional End User Loan Claims purchased by the Issuer</t>
  </si>
  <si>
    <t>Interest due to Class E notes (unless a Class E Payment Lock-out Event has occurred)</t>
  </si>
  <si>
    <t>Class E interest deferred</t>
  </si>
  <si>
    <t>Paxi passu payment of:</t>
  </si>
  <si>
    <t xml:space="preserve"> - Principal in respect of the Class A Notes; </t>
  </si>
  <si>
    <t xml:space="preserve"> - Principal in respect of the Class B Notes; </t>
  </si>
  <si>
    <t xml:space="preserve"> - Principal in respect of the Class C Notes; </t>
  </si>
  <si>
    <t xml:space="preserve"> - Principal in respect of the Class D Notes; </t>
  </si>
  <si>
    <t xml:space="preserve"> - Principal in respect of the Class E Notes (unless a Class E Payment Lock-out Event has occurred)</t>
  </si>
  <si>
    <t>Interest due to Class E notes (after an Lock-out Event has occurred)</t>
  </si>
  <si>
    <t>Principal due to Class E notes (after an Lock-out Event has occurred)</t>
  </si>
  <si>
    <t>Cash remaining</t>
  </si>
  <si>
    <t>Total Payments</t>
  </si>
  <si>
    <t>Hedge counterparty payments</t>
  </si>
  <si>
    <t>Preference share dividends</t>
  </si>
  <si>
    <t>TUHF Urban Finance (RF)</t>
  </si>
  <si>
    <t>As at 
Determination Date</t>
  </si>
  <si>
    <t>As at 
Issue Date</t>
  </si>
  <si>
    <t>Aggregate current loan balances *</t>
  </si>
  <si>
    <t>Aggregate original facility amounts *</t>
  </si>
  <si>
    <t>Number of Loans</t>
  </si>
  <si>
    <t>Number of Loans with Credit Balances</t>
  </si>
  <si>
    <t>Aggregate current credit loan balances</t>
  </si>
  <si>
    <t>Number of Loans with Debit Balances *</t>
  </si>
  <si>
    <t>Type of Assets</t>
  </si>
  <si>
    <t>Mortgage Loans</t>
  </si>
  <si>
    <t>Weighted Average Current LTV *</t>
  </si>
  <si>
    <t>Weighted Average Interest Margin (Prime Plus) *</t>
  </si>
  <si>
    <t>Weighted Average Original Term (months) *</t>
  </si>
  <si>
    <t>Weighted Average Remaining Term (months) *</t>
  </si>
  <si>
    <t>Weighted Average Seasoning (months) *</t>
  </si>
  <si>
    <t>Summary Data</t>
  </si>
  <si>
    <t>Original Facility Amount</t>
  </si>
  <si>
    <t>Current Loan Amount</t>
  </si>
  <si>
    <t>Original LTV</t>
  </si>
  <si>
    <t>Current LTV</t>
  </si>
  <si>
    <t>Interest Margin (Prime Plus)</t>
  </si>
  <si>
    <t>Original Term (months)</t>
  </si>
  <si>
    <t>Remaining Term (months)</t>
  </si>
  <si>
    <t>Seasoning (months)</t>
  </si>
  <si>
    <t>Original LTV Distribution</t>
  </si>
  <si>
    <t>&gt; 0 &lt;= 40</t>
  </si>
  <si>
    <t>&gt; 40 &lt;= 50</t>
  </si>
  <si>
    <t>&gt; 50 &lt;= 60</t>
  </si>
  <si>
    <t>&gt; 60 &lt;= 70</t>
  </si>
  <si>
    <t>&gt; 70 &lt;= 80</t>
  </si>
  <si>
    <t>Current LTV Distribution</t>
  </si>
  <si>
    <t>Loan Balance Distribution</t>
  </si>
  <si>
    <t>Loan Balance Range</t>
  </si>
  <si>
    <t>Loan Balance</t>
  </si>
  <si>
    <t>&gt; R 0m &lt;= R 1m</t>
  </si>
  <si>
    <t>&gt; R 1m &lt;= R 2m</t>
  </si>
  <si>
    <t>&gt; R 2m &lt;= R 3m</t>
  </si>
  <si>
    <t>&gt; R 3m &lt;= R 4m</t>
  </si>
  <si>
    <t>&gt; R 4m &lt;= R 5m</t>
  </si>
  <si>
    <t>&gt; R 5m &lt;= R 10m</t>
  </si>
  <si>
    <t>&gt; R10 m</t>
  </si>
  <si>
    <t>Interest Margin Distribution</t>
  </si>
  <si>
    <t>&gt; 0 to &lt;= 100 bps</t>
  </si>
  <si>
    <t>&gt; 100 to &lt;= 200 bps</t>
  </si>
  <si>
    <t>&gt; 200 to &lt;= 300 bps</t>
  </si>
  <si>
    <t>&gt; 300 to &lt;= 400 bps</t>
  </si>
  <si>
    <t>&gt; 400 to &lt;= 500 bps</t>
  </si>
  <si>
    <t>&gt; 500 to &lt;= 600 bps</t>
  </si>
  <si>
    <t>Remaining Term Distribution</t>
  </si>
  <si>
    <t>Remaining Term Range</t>
  </si>
  <si>
    <t>&gt; 0 to &lt;= 12 mths</t>
  </si>
  <si>
    <t>&gt; 12 to &lt;= 24 mths</t>
  </si>
  <si>
    <t>&gt; 24 to &lt;= 36 mths</t>
  </si>
  <si>
    <t>&gt; 36 to &lt;= 48 mths</t>
  </si>
  <si>
    <t>&gt; 48 to &lt;= 60 mths</t>
  </si>
  <si>
    <t>&gt; 60 to &lt;= 72 mths</t>
  </si>
  <si>
    <t>&gt; 72 to &lt;= 84 mths</t>
  </si>
  <si>
    <t>&gt; 84 to &lt;= 96 mths</t>
  </si>
  <si>
    <t>&gt; 96 to &lt;= 108 mths</t>
  </si>
  <si>
    <t>&gt; 108 to &lt;= 120 mths</t>
  </si>
  <si>
    <t>&gt; 120 to &lt;= 132 mths</t>
  </si>
  <si>
    <t>&gt; 132 to &lt;= 144 mths</t>
  </si>
  <si>
    <t>&gt; 144 to &lt;= 156 mths</t>
  </si>
  <si>
    <t>&gt; 156 to &lt;= 168 mths</t>
  </si>
  <si>
    <t>&gt; 168 to &lt;= 180 mths</t>
  </si>
  <si>
    <t>Seasoning Range</t>
  </si>
  <si>
    <t>Geographic Distribution</t>
  </si>
  <si>
    <t>Bloemfontein</t>
  </si>
  <si>
    <t>Cape Town</t>
  </si>
  <si>
    <t>East London</t>
  </si>
  <si>
    <t>Gqeberha</t>
  </si>
  <si>
    <t>Johannesburg</t>
  </si>
  <si>
    <t>Pretoria</t>
  </si>
  <si>
    <t>Top 10 Warm body exposures</t>
  </si>
  <si>
    <t>% of Total Loan Balance</t>
  </si>
  <si>
    <t>% of Total Number of Loans</t>
  </si>
  <si>
    <t>WB19105</t>
  </si>
  <si>
    <t>WB16866</t>
  </si>
  <si>
    <t>WB18423</t>
  </si>
  <si>
    <t>WB15566</t>
  </si>
  <si>
    <t>Liability Data</t>
  </si>
  <si>
    <t>Total Nominal Amount of Notes in Issued</t>
  </si>
  <si>
    <t>Principal paid during the reporting period</t>
  </si>
  <si>
    <t>Outstanding balance at the end of the reporting period</t>
  </si>
  <si>
    <t>Class of Note</t>
  </si>
  <si>
    <t>Class A</t>
  </si>
  <si>
    <t>Class B</t>
  </si>
  <si>
    <t>Class D</t>
  </si>
  <si>
    <t>Class E</t>
  </si>
  <si>
    <t>JSE bond code</t>
  </si>
  <si>
    <t>TU1A11</t>
  </si>
  <si>
    <t>TU1B11</t>
  </si>
  <si>
    <t>TUD11</t>
  </si>
  <si>
    <t>TUE11</t>
  </si>
  <si>
    <t>ISIN code</t>
  </si>
  <si>
    <t>ZAG000156167</t>
  </si>
  <si>
    <t>ZAG000156175</t>
  </si>
  <si>
    <t>ZAG000156183</t>
  </si>
  <si>
    <t>Unlisted</t>
  </si>
  <si>
    <t>Currency</t>
  </si>
  <si>
    <t>ZAR</t>
  </si>
  <si>
    <t>Type of notes</t>
  </si>
  <si>
    <t>Floating Rate</t>
  </si>
  <si>
    <t>n/a</t>
  </si>
  <si>
    <t xml:space="preserve">Long term credit rating </t>
  </si>
  <si>
    <t>AA-(sf)(za)</t>
  </si>
  <si>
    <t>BBB-(sf)(za)</t>
  </si>
  <si>
    <t>Not rated</t>
  </si>
  <si>
    <t>Nominal Amount</t>
  </si>
  <si>
    <t>Nominal Amount Outstanding</t>
  </si>
  <si>
    <t>Interest rate</t>
  </si>
  <si>
    <t>3m Jibar plus 222bps</t>
  </si>
  <si>
    <t>3m Jibar plus 400bps</t>
  </si>
  <si>
    <t>3m Jibar plus 475bps</t>
  </si>
  <si>
    <t>3m Jibar plus 1000bps</t>
  </si>
  <si>
    <t>Base Rate (3m Jibar)</t>
  </si>
  <si>
    <t>Next Interest Payment Date</t>
  </si>
  <si>
    <t>Coupon Step-up Call Date</t>
  </si>
  <si>
    <t>Scheduled maturity</t>
  </si>
  <si>
    <t>Final legal maturity</t>
  </si>
  <si>
    <t>Step-up margin</t>
  </si>
  <si>
    <t>125 bps</t>
  </si>
  <si>
    <t>Credit enhancement (%)</t>
  </si>
  <si>
    <t>Credit Enhancement</t>
  </si>
  <si>
    <t>Type of Credit enhancement</t>
  </si>
  <si>
    <t>Excess Spread</t>
  </si>
  <si>
    <t>Subordination</t>
  </si>
  <si>
    <t>Subordinated Loan (Class E Notes)</t>
  </si>
  <si>
    <t>Available to each noteholder</t>
  </si>
  <si>
    <t>Yes</t>
  </si>
  <si>
    <t>Holder of the Class E Note</t>
  </si>
  <si>
    <t>Required value of the Class E Note</t>
  </si>
  <si>
    <t>Not less than 10% of the total notes n issue</t>
  </si>
  <si>
    <t>Liquidity Facility</t>
  </si>
  <si>
    <t>None</t>
  </si>
  <si>
    <t>Hedge Counterparty</t>
  </si>
  <si>
    <t xml:space="preserve">Billy Sithole                                 </t>
  </si>
  <si>
    <t>WB18156</t>
  </si>
  <si>
    <t>Bella Court</t>
  </si>
  <si>
    <t>Turffontein Villas</t>
  </si>
  <si>
    <t>WB16584</t>
  </si>
  <si>
    <t>Malvin Court</t>
  </si>
  <si>
    <t>Marymount</t>
  </si>
  <si>
    <t>Medici House Consolidated</t>
  </si>
  <si>
    <t>73, 75 &amp; 77 Carnarvon</t>
  </si>
  <si>
    <t>Back up Servicer Cost- Mettle</t>
  </si>
  <si>
    <t>Debt Sponsor Fees- Merchantec</t>
  </si>
  <si>
    <t>Mortgage Loan</t>
  </si>
  <si>
    <t>WB17721</t>
  </si>
  <si>
    <t xml:space="preserve">Total for inclusion in Excess Spread Calculation </t>
  </si>
  <si>
    <t>Composite fee to be refunded by TUHF Limited</t>
  </si>
  <si>
    <t xml:space="preserve">  </t>
  </si>
  <si>
    <t>Jibar rate for the quarter</t>
  </si>
  <si>
    <t>WB16362</t>
  </si>
  <si>
    <t>Original LTV Range</t>
  </si>
  <si>
    <t>Current LTV Range</t>
  </si>
  <si>
    <t>&gt; 80</t>
  </si>
  <si>
    <t>Interest Range</t>
  </si>
  <si>
    <t>&gt; 180 mths</t>
  </si>
  <si>
    <t>Area</t>
  </si>
  <si>
    <t xml:space="preserve">Seasoning Range </t>
  </si>
  <si>
    <t>Weighted Average</t>
  </si>
  <si>
    <t>Minimum</t>
  </si>
  <si>
    <t>Maximum</t>
  </si>
  <si>
    <t>Durban</t>
  </si>
  <si>
    <t>the strat report does not tie back to the loan book per BS. Strat tables only include data for loans with a debit balance , therefore the difference is the loans with credit balances</t>
  </si>
  <si>
    <t>212 Highland</t>
  </si>
  <si>
    <t>Kerri Da Costa</t>
  </si>
  <si>
    <t>Directors Fees</t>
  </si>
  <si>
    <t>Trustees fees</t>
  </si>
  <si>
    <t>Nedbank Bank charges</t>
  </si>
  <si>
    <t>Rating Fees</t>
  </si>
  <si>
    <t>National Credit regulator (NCR Annual Fee)</t>
  </si>
  <si>
    <t>115 Terrace Rd</t>
  </si>
  <si>
    <t>update each quarter as at beginning of quarter</t>
  </si>
  <si>
    <t>Debits</t>
  </si>
  <si>
    <t>Credits</t>
  </si>
  <si>
    <t>15339</t>
  </si>
  <si>
    <t>TUHF Ltd/TUHF Urban Housing finance RF Interco Loan</t>
  </si>
  <si>
    <t>WB19208</t>
  </si>
  <si>
    <t>Santhosh Naidoo</t>
  </si>
  <si>
    <t>March 2024</t>
  </si>
  <si>
    <t>Balance as at March 2024</t>
  </si>
  <si>
    <t>must equal total principal balance on pop worksheet, cell "E48:E52"</t>
  </si>
  <si>
    <t>Outstanding Balance of the NPL Loans, less 50% of the value of the underlying property</t>
  </si>
  <si>
    <t>June 2024</t>
  </si>
  <si>
    <t>WB19494</t>
  </si>
  <si>
    <t>Balance as at June 2024</t>
  </si>
  <si>
    <t>Outstanding balance at the begining of the reporting period</t>
  </si>
  <si>
    <t>update</t>
  </si>
  <si>
    <t>September 2024</t>
  </si>
  <si>
    <t>Balance as at September 2024</t>
  </si>
  <si>
    <t>TUHF Urban Finance (RF) Ltd</t>
  </si>
  <si>
    <t>Page 1</t>
  </si>
  <si>
    <t>G/L Transactions Listing - In Functional Currency  (GLPTLS1)</t>
  </si>
  <si>
    <t>Include Accounts With No Activity</t>
  </si>
  <si>
    <t>[No]</t>
  </si>
  <si>
    <t>Include Balances and Net Changes</t>
  </si>
  <si>
    <t>Include Posting Seq. and Batch-Entry</t>
  </si>
  <si>
    <t>[Yes]</t>
  </si>
  <si>
    <t>From Year - Period</t>
  </si>
  <si>
    <t>[2025 - 01]   To   [2025 - 06]</t>
  </si>
  <si>
    <t>Sort By</t>
  </si>
  <si>
    <t>[Account No.]</t>
  </si>
  <si>
    <t>Sort Transactions By Date</t>
  </si>
  <si>
    <t xml:space="preserve">From </t>
  </si>
  <si>
    <t>Account No.</t>
  </si>
  <si>
    <t>[15339]  To  [15339]</t>
  </si>
  <si>
    <t>Account Group</t>
  </si>
  <si>
    <t>[ ]  To  [ZZZZZZZZZZZZ]</t>
  </si>
  <si>
    <t>Last Year Closed</t>
  </si>
  <si>
    <t>Last Posting Sequence</t>
  </si>
  <si>
    <t>Use Rolled Up Amounts</t>
  </si>
  <si>
    <t>Doc. Date</t>
  </si>
  <si>
    <t xml:space="preserve">Account Number/Year/ </t>
  </si>
  <si>
    <t>Posting</t>
  </si>
  <si>
    <t>Source</t>
  </si>
  <si>
    <t>Description</t>
  </si>
  <si>
    <t>Reference</t>
  </si>
  <si>
    <t>Seq.</t>
  </si>
  <si>
    <t>Batch-Entry</t>
  </si>
  <si>
    <t>Opening Balance:</t>
  </si>
  <si>
    <t>2025</t>
  </si>
  <si>
    <t>01</t>
  </si>
  <si>
    <t>AP-IN</t>
  </si>
  <si>
    <t>APR/24-IEF-Transfer of Balance Bermol Court</t>
  </si>
  <si>
    <t>APR/24</t>
  </si>
  <si>
    <t>3444-1</t>
  </si>
  <si>
    <t>CB-CB</t>
  </si>
  <si>
    <t>PAYMENT RECEIVED - MANFICO</t>
  </si>
  <si>
    <t>2024/04/07RF</t>
  </si>
  <si>
    <t>3437-7</t>
  </si>
  <si>
    <t>REVERSAL OF PAYMENT MANFICO</t>
  </si>
  <si>
    <t>2024/04/09RF</t>
  </si>
  <si>
    <t>3437-9</t>
  </si>
  <si>
    <t>GL-JE</t>
  </si>
  <si>
    <t>SHALEEN043132-Pather &amp; Pather-Legal Fees-Laurant House(1770)</t>
  </si>
  <si>
    <t>JNL 001</t>
  </si>
  <si>
    <t>3472-5</t>
  </si>
  <si>
    <t>INV0000260-G3 Holding-Security-82 Eastwood</t>
  </si>
  <si>
    <t>3472-6</t>
  </si>
  <si>
    <t>INV-0147-Heroic Consulting-PRC-82 Eastwood</t>
  </si>
  <si>
    <t>3472-7</t>
  </si>
  <si>
    <t>02</t>
  </si>
  <si>
    <t>IN015319A-TMF-Composite fee-Mar/24</t>
  </si>
  <si>
    <t>IN015319A</t>
  </si>
  <si>
    <t>3495-1</t>
  </si>
  <si>
    <t>PMNT RCVD EL HAWK</t>
  </si>
  <si>
    <t>2024/05/13RF</t>
  </si>
  <si>
    <t>3501-13</t>
  </si>
  <si>
    <t>PMT RCVD TUHF EL HAWK</t>
  </si>
  <si>
    <t>2024/05/25RF</t>
  </si>
  <si>
    <t>3501-25</t>
  </si>
  <si>
    <t>Purchase Price - Tandoor</t>
  </si>
  <si>
    <t>JNL 007</t>
  </si>
  <si>
    <t>3537-4</t>
  </si>
  <si>
    <t>Purchase Price - Laurant House</t>
  </si>
  <si>
    <t>3537-5</t>
  </si>
  <si>
    <t>SHALEEN043390-Pather &amp; Pather-Legal Fees-Laurant House</t>
  </si>
  <si>
    <t>3537-6</t>
  </si>
  <si>
    <t>INV01-26432-Vermaak Marshall-Legal Fees-82 Eastwood (1745)</t>
  </si>
  <si>
    <t>3537-8</t>
  </si>
  <si>
    <t>INV01-26334-Vermaak Marshall-Legal Fees-82 Eastwood (1745)</t>
  </si>
  <si>
    <t>3537-9</t>
  </si>
  <si>
    <t>INV01-26203-Vermaak Marshall-Legal Fees-82 Eastwood (1745)</t>
  </si>
  <si>
    <t>3537-10</t>
  </si>
  <si>
    <t>3338948-CDH-Legal Fees-82 Eastwood (1745)</t>
  </si>
  <si>
    <t>3537-11</t>
  </si>
  <si>
    <t>INV0000270-G3 Holding-Security-82 Eastwood</t>
  </si>
  <si>
    <t>3537-12</t>
  </si>
  <si>
    <t>03</t>
  </si>
  <si>
    <t>PMT RCVD EL HAWK</t>
  </si>
  <si>
    <t>2024/06/10RF</t>
  </si>
  <si>
    <t>3562-10</t>
  </si>
  <si>
    <t>2024/06/23RF</t>
  </si>
  <si>
    <t>3562-23</t>
  </si>
  <si>
    <t>PMT RCVD URB 13 BEAUFORT STREET</t>
  </si>
  <si>
    <t>2024/06/39RF</t>
  </si>
  <si>
    <t>3562-39</t>
  </si>
  <si>
    <t>PAYMENT RECEIVED - CORRIE HESTER HOF</t>
  </si>
  <si>
    <t>2024/06/41RF</t>
  </si>
  <si>
    <t>3575-1</t>
  </si>
  <si>
    <t>PMT RCVD TUHF CORRIE HESTER</t>
  </si>
  <si>
    <t>2024/06/45RF</t>
  </si>
  <si>
    <t>3575-5</t>
  </si>
  <si>
    <t>2024/06/46RF</t>
  </si>
  <si>
    <t>3575-6</t>
  </si>
  <si>
    <t>2024/06/61RF</t>
  </si>
  <si>
    <t>3575-21</t>
  </si>
  <si>
    <t>TRUST TUHF-LAURANT HOUSE</t>
  </si>
  <si>
    <t>2024/06/65RF</t>
  </si>
  <si>
    <t>3575-25</t>
  </si>
  <si>
    <t>REV PMT RCVD URB 13 BEAUFORT 2024/06/47RF</t>
  </si>
  <si>
    <t>JNL 015</t>
  </si>
  <si>
    <t>3579-4</t>
  </si>
  <si>
    <t>MAY/24-Garrun Insurance-Insurance-37 and 39 Augusta Road</t>
  </si>
  <si>
    <t>3579-7</t>
  </si>
  <si>
    <t>MAY/24-Garrun Insurance-Insurance-Bella Court</t>
  </si>
  <si>
    <t>3579-8</t>
  </si>
  <si>
    <t>MAY/24-Garrun Insurance-Insurance-Bermuda Heights</t>
  </si>
  <si>
    <t>3579-9</t>
  </si>
  <si>
    <t>MAY/24-Garrun Insurance-Insurance-82 Eastwood</t>
  </si>
  <si>
    <t>3579-10</t>
  </si>
  <si>
    <t>MAY/24-Garrun Insurance-Insurance-Manfico Sectional Title</t>
  </si>
  <si>
    <t>3579-11</t>
  </si>
  <si>
    <t>MAY/24-Garrun Insurance-Insurance-Rosemore</t>
  </si>
  <si>
    <t>3579-13</t>
  </si>
  <si>
    <t>MAY/24-Garrun Insurance-Insurance-Turffontein Villas</t>
  </si>
  <si>
    <t>3579-14</t>
  </si>
  <si>
    <t>INV01-26751-Vermaak Marshall-Legal Fees-82 Eastwood (1745)</t>
  </si>
  <si>
    <t>3579-15</t>
  </si>
  <si>
    <t>INV01-26834-Vermaak Marshall-Legal Fees-82 Eastwood (1745)</t>
  </si>
  <si>
    <t>3579-16</t>
  </si>
  <si>
    <t>INV0000281-G3 Holding-Security-82 Eastwood</t>
  </si>
  <si>
    <t>3579-17</t>
  </si>
  <si>
    <t>PT-LEI-11346-Strate-LEI Renewal-TUHF Urban Finance</t>
  </si>
  <si>
    <t>JNL 021</t>
  </si>
  <si>
    <t>3585-3</t>
  </si>
  <si>
    <t>04</t>
  </si>
  <si>
    <t>PMT RCVD TUHF MADELINE HEIGHTS</t>
  </si>
  <si>
    <t>2024/07/03RF</t>
  </si>
  <si>
    <t>3608-3</t>
  </si>
  <si>
    <t>2024/07/08RF</t>
  </si>
  <si>
    <t>3608-8</t>
  </si>
  <si>
    <t>INV0000300-G3 Holdings-82 Eastwood</t>
  </si>
  <si>
    <t>JNL 022</t>
  </si>
  <si>
    <t>3629-4</t>
  </si>
  <si>
    <t>05</t>
  </si>
  <si>
    <t>IN016309-TMF-Composite fee</t>
  </si>
  <si>
    <t>IN016309</t>
  </si>
  <si>
    <t>3647-2</t>
  </si>
  <si>
    <t>PMT RCVD TUHF  EL HAWK</t>
  </si>
  <si>
    <t>2024/08/07RF</t>
  </si>
  <si>
    <t>3653-7</t>
  </si>
  <si>
    <t>2024/08/11RF</t>
  </si>
  <si>
    <t>3653-11</t>
  </si>
  <si>
    <t>2024/08/23RF</t>
  </si>
  <si>
    <t>3653-23</t>
  </si>
  <si>
    <t>2024/08/35RF</t>
  </si>
  <si>
    <t>3653-35</t>
  </si>
  <si>
    <t>2024/08/41RF</t>
  </si>
  <si>
    <t>3653-41</t>
  </si>
  <si>
    <t>3654-1</t>
  </si>
  <si>
    <t>2024/08/42RF</t>
  </si>
  <si>
    <t>3655-1</t>
  </si>
  <si>
    <t>INV0000310-G3 Holdings-82 Eastwood</t>
  </si>
  <si>
    <t>JNL 029</t>
  </si>
  <si>
    <t>3668-4</t>
  </si>
  <si>
    <t>INV01-26899-Vermaak Marshall-Legal Fees-82 Eastwood (1745)</t>
  </si>
  <si>
    <t>3668-5</t>
  </si>
  <si>
    <t>INV01-27173-Vermaak Marshall-Legal Fees-82 Eastwood (1745)</t>
  </si>
  <si>
    <t>3668-6</t>
  </si>
  <si>
    <t>INV01-27363-Vermaak Marshall-Legal Fees-82 Eastwood (1745)</t>
  </si>
  <si>
    <t>3668-7</t>
  </si>
  <si>
    <t>06</t>
  </si>
  <si>
    <t>SEP/24-Garrun Insurance-Bermuda Heights</t>
  </si>
  <si>
    <t>JNL 037</t>
  </si>
  <si>
    <t>3712-5</t>
  </si>
  <si>
    <t>SEP/24-Garrun Insurance-82 Eastwood</t>
  </si>
  <si>
    <t>3712-6</t>
  </si>
  <si>
    <t>SEP/24-Garrun Insurance-Manfico</t>
  </si>
  <si>
    <t>3712-7</t>
  </si>
  <si>
    <t>SEP/24-Garrun Insurance-Becker House</t>
  </si>
  <si>
    <t>3712-8</t>
  </si>
  <si>
    <t>SEP/24-Garrun Insurance-Lewmento</t>
  </si>
  <si>
    <t>3712-9</t>
  </si>
  <si>
    <t>MAT4069-Vermaak Marshall-Legal Fees-82 Eastwood</t>
  </si>
  <si>
    <t>3712-10</t>
  </si>
  <si>
    <t>948831-Mcintyre-Legal Fees-Lewmento Building (1890)</t>
  </si>
  <si>
    <t>3712-11</t>
  </si>
  <si>
    <t>952256-Mcintyre-Legal Fees-Lewmento Building (1890)</t>
  </si>
  <si>
    <t>3712-12</t>
  </si>
  <si>
    <t>954064-Mcintyre-Legal Fees-Lewmento Building (1890)</t>
  </si>
  <si>
    <t>3712-13</t>
  </si>
  <si>
    <t>958876-Mcintyre-Legal Fees-Lewmento Building (1890)</t>
  </si>
  <si>
    <t>3712-14</t>
  </si>
  <si>
    <t>960886-Mcintyre-Legal Fees-Lewmento Building (1890)</t>
  </si>
  <si>
    <t>3712-15</t>
  </si>
  <si>
    <t>964820-Mcintyre-Legal Fees-Lewmento Building (1890)</t>
  </si>
  <si>
    <t>3712-16</t>
  </si>
  <si>
    <t>966802-Mcintyre-Legal Fees-Lewmento Building (1890)</t>
  </si>
  <si>
    <t>3712-17</t>
  </si>
  <si>
    <t>INV0000329-G3 Holding-Security-82 Eastwood</t>
  </si>
  <si>
    <t>3712-18</t>
  </si>
  <si>
    <t>QUO000248-G3 Holding-82 Eastwood</t>
  </si>
  <si>
    <t>3712-19</t>
  </si>
  <si>
    <t>SEP/24-Garrun Insurance- Rosemore</t>
  </si>
  <si>
    <t>3712-20</t>
  </si>
  <si>
    <t>Totals: TUHF Ltd/TUHF Urban Housing finance RF Interco Loan 2025</t>
  </si>
  <si>
    <t>Ending Balance:</t>
  </si>
  <si>
    <t>Report Totals:</t>
  </si>
  <si>
    <t>1 account printed</t>
  </si>
  <si>
    <t>Insurance</t>
  </si>
  <si>
    <t xml:space="preserve">Wayne Plit            </t>
  </si>
  <si>
    <t>Client Project related cost</t>
  </si>
  <si>
    <t>Client Legal Fees</t>
  </si>
  <si>
    <t>Valuation as at September 2024</t>
  </si>
  <si>
    <t>Valuation as at June 2024</t>
  </si>
  <si>
    <t>Valuation as at March 2024</t>
  </si>
  <si>
    <t>December 2024</t>
  </si>
  <si>
    <t>Balance as at December 2024</t>
  </si>
  <si>
    <t>Valuation as at December 2024</t>
  </si>
  <si>
    <t>WB19349</t>
  </si>
  <si>
    <t>Hedge Termination Amounts, If the Hedge Counterparty is the defaulting paxty</t>
  </si>
  <si>
    <t>Fees payable by the Issuer to other third parties ( see other payables for split)</t>
  </si>
  <si>
    <t>Ordinaxy share dividends</t>
  </si>
  <si>
    <t>Include Jan cashflow: Collections + purchase price for assets minus cash for payment rest of 2025</t>
  </si>
  <si>
    <t>Available for Dividend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</si>
</sst>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??_);_(@_)"/>
    <numFmt numFmtId="168" formatCode="[$-F800]dddd\,\ mmmm\ dd\,\ yyyy"/>
    <numFmt numFmtId="169" formatCode="[$-1C09]dd\ mmmm\ yyyy;@"/>
    <numFmt numFmtId="170" formatCode="[$-10409]#,###.##"/>
    <numFmt numFmtId="175" formatCode="###0"/>
    <numFmt numFmtId="176" formatCode="0.000%"/>
    <numFmt numFmtId="179" formatCode="dd\ mmm\ yyyy_);\(###0\);&quot;-  &quot;;&quot; &quot;@&quot; &quot;"/>
    <numFmt numFmtId="181" formatCode="#,##0_);\(#,##0\);&quot;-  &quot;;&quot; &quot;@&quot; &quot;"/>
    <numFmt numFmtId="182" formatCode="0.00%_);\-0.00%_);&quot;-  &quot;;&quot; &quot;@&quot; &quot;"/>
    <numFmt numFmtId="188" formatCode="0.00%;\-0.00%;0.00%"/>
    <numFmt numFmtId="189" formatCode="#,##0.00%;\-#,##0.00%;#,##0.00%"/>
    <numFmt numFmtId="191" formatCode="0.0%"/>
    <numFmt numFmtId="196" formatCode="yyyy/mm/dd&quot;  &quot;hh\:mm\:ss\ "/>
    <numFmt numFmtId="197" formatCode="0;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</font>
    <font>
      <sz val="11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0" tint="-4.9989318521683403E-2"/>
      <name val="Calibri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indexed="8"/>
      <name val="Arial Unicode MS"/>
      <charset val="1"/>
    </font>
    <font>
      <sz val="8"/>
      <color indexed="8"/>
      <name val="Arial Unicode MS"/>
      <charset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/>
    <xf numFmtId="0" fontId="21" fillId="5" borderId="0" applyNumberFormat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9" fillId="0" borderId="0">
      <alignment vertical="top"/>
    </xf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9" fontId="1" fillId="0" borderId="0" applyFont="0" applyFill="0" applyBorder="0" applyProtection="0">
      <alignment vertical="top"/>
    </xf>
    <xf numFmtId="170" fontId="16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top"/>
    </xf>
    <xf numFmtId="181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82" fontId="1" fillId="0" borderId="0" applyFont="0" applyFill="0" applyBorder="0" applyProtection="0">
      <alignment vertical="top"/>
    </xf>
    <xf numFmtId="0" fontId="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/>
    <xf numFmtId="0" fontId="16" fillId="0" borderId="0"/>
    <xf numFmtId="0" fontId="29" fillId="0" borderId="0">
      <alignment vertical="top"/>
    </xf>
    <xf numFmtId="165" fontId="16" fillId="0" borderId="0" applyFont="0" applyFill="0" applyBorder="0" applyAlignment="0" applyProtection="0"/>
    <xf numFmtId="0" fontId="29" fillId="0" borderId="0">
      <alignment vertical="top"/>
    </xf>
    <xf numFmtId="0" fontId="1" fillId="0" borderId="0"/>
    <xf numFmtId="9" fontId="1" fillId="0" borderId="0" applyFont="0" applyFill="0" applyBorder="0" applyAlignment="0" applyProtection="0"/>
    <xf numFmtId="0" fontId="13" fillId="0" borderId="0"/>
    <xf numFmtId="0" fontId="39" fillId="0" borderId="0" applyNumberFormat="0" applyFill="0" applyBorder="0" applyAlignment="0" applyProtection="0"/>
    <xf numFmtId="0" fontId="1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4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quotePrefix="1" applyFont="1"/>
    <xf numFmtId="0" fontId="3" fillId="0" borderId="0" xfId="0" applyFont="1"/>
    <xf numFmtId="0" fontId="8" fillId="0" borderId="0" xfId="0" applyFont="1"/>
    <xf numFmtId="0" fontId="10" fillId="0" borderId="0" xfId="0" applyFont="1"/>
    <xf numFmtId="169" fontId="6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right"/>
    </xf>
    <xf numFmtId="0" fontId="10" fillId="2" borderId="0" xfId="0" applyFont="1" applyFill="1"/>
    <xf numFmtId="10" fontId="0" fillId="0" borderId="0" xfId="0" applyNumberFormat="1"/>
    <xf numFmtId="10" fontId="0" fillId="0" borderId="0" xfId="2" applyNumberFormat="1" applyFont="1"/>
    <xf numFmtId="0" fontId="14" fillId="0" borderId="0" xfId="0" applyFont="1"/>
    <xf numFmtId="0" fontId="2" fillId="0" borderId="0" xfId="0" applyFont="1"/>
    <xf numFmtId="0" fontId="11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0" fontId="7" fillId="0" borderId="0" xfId="0" applyFont="1"/>
    <xf numFmtId="165" fontId="8" fillId="0" borderId="0" xfId="0" applyNumberFormat="1" applyFont="1"/>
    <xf numFmtId="0" fontId="19" fillId="0" borderId="0" xfId="0" applyFont="1"/>
    <xf numFmtId="0" fontId="20" fillId="0" borderId="0" xfId="0" applyFont="1"/>
    <xf numFmtId="43" fontId="20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left" indent="2"/>
    </xf>
    <xf numFmtId="0" fontId="18" fillId="0" borderId="0" xfId="0" applyFont="1" applyAlignment="1">
      <alignment horizontal="left" wrapText="1" indent="2"/>
    </xf>
    <xf numFmtId="0" fontId="22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8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168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166" fontId="8" fillId="0" borderId="0" xfId="0" applyNumberFormat="1" applyFont="1"/>
    <xf numFmtId="167" fontId="8" fillId="0" borderId="0" xfId="1" applyNumberFormat="1" applyFont="1"/>
    <xf numFmtId="165" fontId="14" fillId="0" borderId="0" xfId="0" applyNumberFormat="1" applyFont="1"/>
    <xf numFmtId="17" fontId="12" fillId="3" borderId="0" xfId="0" applyNumberFormat="1" applyFont="1" applyFill="1" applyAlignment="1">
      <alignment horizontal="left" vertical="center"/>
    </xf>
    <xf numFmtId="167" fontId="8" fillId="0" borderId="0" xfId="0" applyNumberFormat="1" applyFont="1"/>
    <xf numFmtId="0" fontId="8" fillId="2" borderId="0" xfId="0" applyFont="1" applyFill="1"/>
    <xf numFmtId="43" fontId="18" fillId="0" borderId="0" xfId="1" applyFont="1" applyFill="1"/>
    <xf numFmtId="166" fontId="8" fillId="2" borderId="0" xfId="3" applyNumberFormat="1" applyFont="1" applyFill="1" applyBorder="1"/>
    <xf numFmtId="166" fontId="8" fillId="2" borderId="0" xfId="3" applyNumberFormat="1" applyFont="1" applyFill="1"/>
    <xf numFmtId="166" fontId="18" fillId="2" borderId="0" xfId="3" applyNumberFormat="1" applyFont="1" applyFill="1"/>
    <xf numFmtId="0" fontId="10" fillId="0" borderId="0" xfId="0" applyFont="1" applyAlignment="1">
      <alignment horizontal="center"/>
    </xf>
    <xf numFmtId="0" fontId="22" fillId="0" borderId="0" xfId="0" applyFont="1" applyAlignment="1">
      <alignment wrapText="1"/>
    </xf>
    <xf numFmtId="165" fontId="19" fillId="0" borderId="0" xfId="3" applyFont="1" applyFill="1"/>
    <xf numFmtId="4" fontId="19" fillId="0" borderId="0" xfId="0" applyNumberFormat="1" applyFont="1"/>
    <xf numFmtId="0" fontId="10" fillId="2" borderId="0" xfId="0" applyFont="1" applyFill="1" applyAlignment="1">
      <alignment horizontal="center"/>
    </xf>
    <xf numFmtId="15" fontId="22" fillId="2" borderId="0" xfId="0" applyNumberFormat="1" applyFont="1" applyFill="1" applyAlignment="1">
      <alignment horizontal="center"/>
    </xf>
    <xf numFmtId="0" fontId="18" fillId="2" borderId="5" xfId="0" applyFont="1" applyFill="1" applyBorder="1" applyAlignment="1">
      <alignment horizontal="center" vertical="center"/>
    </xf>
    <xf numFmtId="166" fontId="22" fillId="2" borderId="6" xfId="3" applyNumberFormat="1" applyFont="1" applyFill="1" applyBorder="1"/>
    <xf numFmtId="166" fontId="10" fillId="2" borderId="0" xfId="3" applyNumberFormat="1" applyFont="1" applyFill="1"/>
    <xf numFmtId="43" fontId="18" fillId="0" borderId="0" xfId="1" applyFont="1"/>
    <xf numFmtId="43" fontId="10" fillId="2" borderId="0" xfId="3" applyNumberFormat="1" applyFont="1" applyFill="1"/>
    <xf numFmtId="43" fontId="18" fillId="0" borderId="1" xfId="3" applyNumberFormat="1" applyFont="1" applyBorder="1"/>
    <xf numFmtId="43" fontId="18" fillId="0" borderId="0" xfId="3" applyNumberFormat="1" applyFont="1"/>
    <xf numFmtId="43" fontId="22" fillId="2" borderId="0" xfId="3" applyNumberFormat="1" applyFont="1" applyFill="1"/>
    <xf numFmtId="43" fontId="8" fillId="0" borderId="0" xfId="0" applyNumberFormat="1" applyFont="1"/>
    <xf numFmtId="43" fontId="15" fillId="0" borderId="0" xfId="1" applyFont="1" applyFill="1"/>
    <xf numFmtId="43" fontId="15" fillId="0" borderId="0" xfId="1" applyFont="1"/>
    <xf numFmtId="43" fontId="14" fillId="0" borderId="0" xfId="1" applyFont="1"/>
    <xf numFmtId="4" fontId="8" fillId="0" borderId="0" xfId="0" applyNumberFormat="1" applyFont="1"/>
    <xf numFmtId="3" fontId="24" fillId="5" borderId="0" xfId="5" applyNumberFormat="1" applyFont="1"/>
    <xf numFmtId="175" fontId="8" fillId="0" borderId="0" xfId="0" applyNumberFormat="1" applyFont="1"/>
    <xf numFmtId="10" fontId="8" fillId="0" borderId="0" xfId="2" applyNumberFormat="1" applyFont="1"/>
    <xf numFmtId="0" fontId="26" fillId="3" borderId="0" xfId="0" applyFont="1" applyFill="1" applyAlignment="1">
      <alignment horizontal="center" vertical="center" wrapText="1"/>
    </xf>
    <xf numFmtId="0" fontId="27" fillId="0" borderId="0" xfId="0" applyFont="1"/>
    <xf numFmtId="14" fontId="27" fillId="0" borderId="0" xfId="0" applyNumberFormat="1" applyFont="1"/>
    <xf numFmtId="167" fontId="27" fillId="0" borderId="0" xfId="1" applyNumberFormat="1" applyFont="1"/>
    <xf numFmtId="0" fontId="27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10" fontId="27" fillId="0" borderId="0" xfId="2" applyNumberFormat="1" applyFont="1"/>
    <xf numFmtId="0" fontId="9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/>
    <xf numFmtId="0" fontId="10" fillId="4" borderId="0" xfId="0" applyFont="1" applyFill="1"/>
    <xf numFmtId="0" fontId="8" fillId="4" borderId="0" xfId="0" applyFont="1" applyFill="1"/>
    <xf numFmtId="0" fontId="10" fillId="4" borderId="0" xfId="0" applyFont="1" applyFill="1" applyAlignment="1">
      <alignment horizontal="center"/>
    </xf>
    <xf numFmtId="14" fontId="8" fillId="0" borderId="0" xfId="0" applyNumberFormat="1" applyFont="1" applyAlignment="1">
      <alignment horizontal="center"/>
    </xf>
    <xf numFmtId="10" fontId="8" fillId="0" borderId="0" xfId="2" applyNumberFormat="1" applyFont="1" applyAlignment="1">
      <alignment horizontal="center"/>
    </xf>
    <xf numFmtId="0" fontId="28" fillId="0" borderId="0" xfId="0" applyFont="1"/>
    <xf numFmtId="10" fontId="28" fillId="0" borderId="0" xfId="0" applyNumberFormat="1" applyFont="1"/>
    <xf numFmtId="3" fontId="27" fillId="0" borderId="0" xfId="0" applyNumberFormat="1" applyFont="1"/>
    <xf numFmtId="0" fontId="26" fillId="3" borderId="0" xfId="0" applyFont="1" applyFill="1" applyAlignment="1">
      <alignment horizontal="left" vertical="center"/>
    </xf>
    <xf numFmtId="4" fontId="0" fillId="0" borderId="0" xfId="0" applyNumberFormat="1"/>
    <xf numFmtId="0" fontId="8" fillId="0" borderId="0" xfId="0" applyFont="1" applyAlignment="1">
      <alignment vertical="center"/>
    </xf>
    <xf numFmtId="166" fontId="18" fillId="2" borderId="0" xfId="3" applyNumberFormat="1" applyFont="1" applyFill="1" applyBorder="1"/>
    <xf numFmtId="43" fontId="18" fillId="0" borderId="3" xfId="3" applyNumberFormat="1" applyFont="1" applyBorder="1"/>
    <xf numFmtId="169" fontId="30" fillId="3" borderId="0" xfId="0" applyNumberFormat="1" applyFont="1" applyFill="1" applyAlignment="1">
      <alignment horizontal="center" vertical="center"/>
    </xf>
    <xf numFmtId="43" fontId="10" fillId="0" borderId="0" xfId="3" applyNumberFormat="1" applyFont="1" applyFill="1"/>
    <xf numFmtId="43" fontId="18" fillId="0" borderId="0" xfId="3" applyNumberFormat="1" applyFont="1" applyFill="1"/>
    <xf numFmtId="43" fontId="22" fillId="0" borderId="0" xfId="3" applyNumberFormat="1" applyFont="1" applyFill="1"/>
    <xf numFmtId="166" fontId="22" fillId="2" borderId="0" xfId="3" applyNumberFormat="1" applyFont="1" applyFill="1"/>
    <xf numFmtId="164" fontId="8" fillId="0" borderId="0" xfId="0" applyNumberFormat="1" applyFont="1"/>
    <xf numFmtId="0" fontId="17" fillId="2" borderId="0" xfId="0" applyFont="1" applyFill="1" applyAlignment="1">
      <alignment horizontal="center" wrapText="1"/>
    </xf>
    <xf numFmtId="0" fontId="32" fillId="0" borderId="0" xfId="0" applyFont="1"/>
    <xf numFmtId="17" fontId="0" fillId="0" borderId="0" xfId="0" applyNumberFormat="1"/>
    <xf numFmtId="164" fontId="0" fillId="0" borderId="0" xfId="26" applyFont="1"/>
    <xf numFmtId="17" fontId="7" fillId="0" borderId="0" xfId="0" applyNumberFormat="1" applyFont="1"/>
    <xf numFmtId="164" fontId="7" fillId="0" borderId="0" xfId="0" applyNumberFormat="1" applyFont="1"/>
    <xf numFmtId="164" fontId="11" fillId="0" borderId="0" xfId="26" applyFont="1"/>
    <xf numFmtId="0" fontId="0" fillId="0" borderId="0" xfId="0" applyAlignment="1">
      <alignment horizontal="center" wrapText="1"/>
    </xf>
    <xf numFmtId="164" fontId="7" fillId="0" borderId="0" xfId="26" applyFont="1"/>
    <xf numFmtId="0" fontId="0" fillId="2" borderId="6" xfId="0" applyFill="1" applyBorder="1"/>
    <xf numFmtId="166" fontId="27" fillId="0" borderId="0" xfId="3" applyNumberFormat="1" applyFont="1"/>
    <xf numFmtId="3" fontId="8" fillId="0" borderId="0" xfId="1" applyNumberFormat="1" applyFont="1" applyAlignment="1">
      <alignment horizontal="center" vertical="center"/>
    </xf>
    <xf numFmtId="43" fontId="18" fillId="0" borderId="10" xfId="3" applyNumberFormat="1" applyFont="1" applyBorder="1"/>
    <xf numFmtId="0" fontId="22" fillId="2" borderId="0" xfId="0" applyFont="1" applyFill="1" applyAlignment="1">
      <alignment horizontal="center" wrapText="1"/>
    </xf>
    <xf numFmtId="166" fontId="18" fillId="2" borderId="0" xfId="27" applyNumberFormat="1" applyFont="1" applyFill="1"/>
    <xf numFmtId="166" fontId="18" fillId="0" borderId="0" xfId="27" applyNumberFormat="1" applyFont="1" applyFill="1"/>
    <xf numFmtId="166" fontId="18" fillId="2" borderId="6" xfId="27" applyNumberFormat="1" applyFont="1" applyFill="1" applyBorder="1"/>
    <xf numFmtId="166" fontId="8" fillId="2" borderId="0" xfId="27" applyNumberFormat="1" applyFont="1" applyFill="1"/>
    <xf numFmtId="166" fontId="22" fillId="2" borderId="0" xfId="27" applyNumberFormat="1" applyFont="1" applyFill="1" applyAlignment="1">
      <alignment horizontal="center" wrapText="1"/>
    </xf>
    <xf numFmtId="166" fontId="18" fillId="2" borderId="5" xfId="27" applyNumberFormat="1" applyFont="1" applyFill="1" applyBorder="1" applyAlignment="1">
      <alignment horizontal="center" vertical="center"/>
    </xf>
    <xf numFmtId="166" fontId="8" fillId="0" borderId="0" xfId="27" applyNumberFormat="1" applyFont="1" applyFill="1"/>
    <xf numFmtId="166" fontId="10" fillId="2" borderId="0" xfId="27" applyNumberFormat="1" applyFont="1" applyFill="1"/>
    <xf numFmtId="0" fontId="3" fillId="0" borderId="0" xfId="0" applyFont="1" applyAlignment="1">
      <alignment horizontal="center"/>
    </xf>
    <xf numFmtId="0" fontId="17" fillId="7" borderId="0" xfId="0" applyFont="1" applyFill="1" applyAlignment="1">
      <alignment horizontal="center" wrapText="1"/>
    </xf>
    <xf numFmtId="0" fontId="17" fillId="0" borderId="0" xfId="0" applyFont="1" applyAlignment="1">
      <alignment horizontal="center" wrapText="1"/>
    </xf>
    <xf numFmtId="17" fontId="17" fillId="7" borderId="0" xfId="0" applyNumberFormat="1" applyFont="1" applyFill="1" applyAlignment="1">
      <alignment horizontal="center" wrapText="1"/>
    </xf>
    <xf numFmtId="0" fontId="0" fillId="7" borderId="0" xfId="0" applyFill="1"/>
    <xf numFmtId="164" fontId="0" fillId="7" borderId="0" xfId="0" applyNumberFormat="1" applyFill="1"/>
    <xf numFmtId="164" fontId="7" fillId="0" borderId="0" xfId="26" applyFont="1" applyFill="1" applyBorder="1"/>
    <xf numFmtId="164" fontId="0" fillId="0" borderId="0" xfId="26" applyFont="1" applyFill="1" applyBorder="1"/>
    <xf numFmtId="0" fontId="3" fillId="2" borderId="6" xfId="0" applyFont="1" applyFill="1" applyBorder="1"/>
    <xf numFmtId="164" fontId="3" fillId="7" borderId="6" xfId="26" applyFont="1" applyFill="1" applyBorder="1"/>
    <xf numFmtId="17" fontId="0" fillId="2" borderId="6" xfId="0" applyNumberFormat="1" applyFill="1" applyBorder="1"/>
    <xf numFmtId="164" fontId="0" fillId="2" borderId="6" xfId="26" applyFont="1" applyFill="1" applyBorder="1"/>
    <xf numFmtId="0" fontId="36" fillId="0" borderId="0" xfId="0" applyFont="1" applyAlignment="1">
      <alignment horizontal="right"/>
    </xf>
    <xf numFmtId="167" fontId="0" fillId="0" borderId="0" xfId="1" applyNumberFormat="1" applyFont="1"/>
    <xf numFmtId="164" fontId="3" fillId="0" borderId="0" xfId="26" applyFont="1" applyFill="1" applyBorder="1"/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4" fontId="0" fillId="0" borderId="0" xfId="26" applyFont="1" applyFill="1"/>
    <xf numFmtId="164" fontId="11" fillId="0" borderId="0" xfId="26" applyFont="1" applyFill="1"/>
    <xf numFmtId="0" fontId="0" fillId="0" borderId="0" xfId="0" applyAlignment="1">
      <alignment wrapText="1"/>
    </xf>
    <xf numFmtId="167" fontId="0" fillId="0" borderId="0" xfId="1" applyNumberFormat="1" applyFont="1" applyFill="1"/>
    <xf numFmtId="3" fontId="8" fillId="0" borderId="0" xfId="1" applyNumberFormat="1" applyFont="1" applyFill="1" applyAlignment="1">
      <alignment horizontal="center" vertical="center"/>
    </xf>
    <xf numFmtId="0" fontId="8" fillId="0" borderId="0" xfId="0" applyFont="1" applyAlignment="1">
      <alignment vertical="top"/>
    </xf>
    <xf numFmtId="176" fontId="8" fillId="0" borderId="0" xfId="0" applyNumberFormat="1" applyFont="1" applyAlignment="1">
      <alignment horizontal="center"/>
    </xf>
    <xf numFmtId="166" fontId="0" fillId="0" borderId="0" xfId="0" applyNumberFormat="1"/>
    <xf numFmtId="0" fontId="22" fillId="0" borderId="0" xfId="0" applyFont="1" applyAlignment="1">
      <alignment horizontal="center" wrapText="1"/>
    </xf>
    <xf numFmtId="188" fontId="16" fillId="0" borderId="0" xfId="4" applyNumberFormat="1"/>
    <xf numFmtId="1" fontId="16" fillId="0" borderId="0" xfId="4" applyNumberFormat="1"/>
    <xf numFmtId="0" fontId="40" fillId="0" borderId="0" xfId="0" applyFont="1" applyAlignment="1">
      <alignment horizontal="center" wrapText="1"/>
    </xf>
    <xf numFmtId="0" fontId="16" fillId="0" borderId="0" xfId="4"/>
    <xf numFmtId="0" fontId="39" fillId="0" borderId="0" xfId="44" applyAlignment="1">
      <alignment horizontal="center" wrapText="1"/>
    </xf>
    <xf numFmtId="3" fontId="39" fillId="0" borderId="0" xfId="44" applyNumberFormat="1" applyAlignment="1">
      <alignment horizontal="center" wrapText="1"/>
    </xf>
    <xf numFmtId="10" fontId="39" fillId="0" borderId="0" xfId="44" applyNumberFormat="1" applyAlignment="1">
      <alignment horizontal="center" wrapText="1"/>
    </xf>
    <xf numFmtId="175" fontId="39" fillId="0" borderId="0" xfId="44" applyNumberFormat="1" applyAlignment="1">
      <alignment horizontal="center" wrapText="1"/>
    </xf>
    <xf numFmtId="0" fontId="35" fillId="0" borderId="4" xfId="0" applyFont="1" applyBorder="1"/>
    <xf numFmtId="0" fontId="35" fillId="0" borderId="4" xfId="4" applyFont="1" applyBorder="1"/>
    <xf numFmtId="0" fontId="13" fillId="0" borderId="0" xfId="43"/>
    <xf numFmtId="4" fontId="13" fillId="0" borderId="0" xfId="43" applyNumberFormat="1"/>
    <xf numFmtId="0" fontId="18" fillId="0" borderId="0" xfId="7" applyFont="1" applyAlignment="1">
      <alignment vertical="center" wrapText="1" readingOrder="1"/>
    </xf>
    <xf numFmtId="0" fontId="18" fillId="0" borderId="0" xfId="7" applyFont="1" applyAlignment="1">
      <alignment horizontal="center" vertical="center"/>
    </xf>
    <xf numFmtId="167" fontId="33" fillId="0" borderId="0" xfId="1" applyNumberFormat="1" applyFont="1" applyFill="1"/>
    <xf numFmtId="9" fontId="16" fillId="0" borderId="0" xfId="2" applyFont="1"/>
    <xf numFmtId="167" fontId="1" fillId="0" borderId="0" xfId="1" applyNumberFormat="1"/>
    <xf numFmtId="0" fontId="38" fillId="0" borderId="2" xfId="4" applyFont="1" applyBorder="1" applyAlignment="1">
      <alignment horizontal="center"/>
    </xf>
    <xf numFmtId="9" fontId="35" fillId="0" borderId="4" xfId="2" applyFont="1" applyBorder="1"/>
    <xf numFmtId="3" fontId="0" fillId="0" borderId="0" xfId="0" applyNumberFormat="1"/>
    <xf numFmtId="3" fontId="35" fillId="0" borderId="4" xfId="0" applyNumberFormat="1" applyFont="1" applyBorder="1"/>
    <xf numFmtId="10" fontId="35" fillId="0" borderId="4" xfId="2" applyNumberFormat="1" applyFont="1" applyBorder="1"/>
    <xf numFmtId="3" fontId="16" fillId="0" borderId="0" xfId="4" applyNumberFormat="1"/>
    <xf numFmtId="3" fontId="35" fillId="0" borderId="4" xfId="4" applyNumberFormat="1" applyFont="1" applyBorder="1"/>
    <xf numFmtId="10" fontId="16" fillId="0" borderId="0" xfId="2" applyNumberFormat="1" applyFont="1"/>
    <xf numFmtId="10" fontId="13" fillId="0" borderId="0" xfId="2" applyNumberFormat="1" applyFont="1"/>
    <xf numFmtId="167" fontId="7" fillId="0" borderId="0" xfId="1" applyNumberFormat="1" applyFont="1"/>
    <xf numFmtId="9" fontId="13" fillId="0" borderId="0" xfId="2" applyFont="1"/>
    <xf numFmtId="0" fontId="13" fillId="0" borderId="0" xfId="45"/>
    <xf numFmtId="4" fontId="13" fillId="0" borderId="0" xfId="45" applyNumberFormat="1"/>
    <xf numFmtId="167" fontId="8" fillId="0" borderId="0" xfId="1" applyNumberFormat="1" applyFont="1" applyFill="1"/>
    <xf numFmtId="167" fontId="18" fillId="0" borderId="0" xfId="1" applyNumberFormat="1" applyFont="1" applyFill="1"/>
    <xf numFmtId="188" fontId="0" fillId="0" borderId="0" xfId="0" applyNumberFormat="1"/>
    <xf numFmtId="167" fontId="3" fillId="2" borderId="6" xfId="1" applyNumberFormat="1" applyFont="1" applyFill="1" applyBorder="1"/>
    <xf numFmtId="169" fontId="30" fillId="0" borderId="0" xfId="0" applyNumberFormat="1" applyFont="1" applyAlignment="1">
      <alignment horizontal="center" vertical="center"/>
    </xf>
    <xf numFmtId="43" fontId="18" fillId="0" borderId="0" xfId="3" applyNumberFormat="1" applyFont="1" applyFill="1" applyBorder="1"/>
    <xf numFmtId="189" fontId="0" fillId="0" borderId="0" xfId="0" applyNumberFormat="1"/>
    <xf numFmtId="167" fontId="27" fillId="0" borderId="0" xfId="1" applyNumberFormat="1" applyFont="1" applyFill="1" applyAlignment="1">
      <alignment horizontal="right"/>
    </xf>
    <xf numFmtId="17" fontId="22" fillId="2" borderId="0" xfId="0" applyNumberFormat="1" applyFont="1" applyFill="1" applyAlignment="1">
      <alignment horizontal="center"/>
    </xf>
    <xf numFmtId="191" fontId="35" fillId="0" borderId="4" xfId="2" applyNumberFormat="1" applyFont="1" applyBorder="1"/>
    <xf numFmtId="14" fontId="3" fillId="2" borderId="0" xfId="0" applyNumberFormat="1" applyFont="1" applyFill="1" applyAlignment="1">
      <alignment horizontal="center"/>
    </xf>
    <xf numFmtId="167" fontId="3" fillId="2" borderId="0" xfId="1" applyNumberFormat="1" applyFont="1" applyFill="1" applyBorder="1"/>
    <xf numFmtId="0" fontId="27" fillId="0" borderId="0" xfId="1" applyNumberFormat="1" applyFont="1" applyFill="1" applyAlignment="1">
      <alignment horizontal="right"/>
    </xf>
    <xf numFmtId="1" fontId="0" fillId="0" borderId="0" xfId="0" applyNumberFormat="1"/>
    <xf numFmtId="1" fontId="27" fillId="0" borderId="0" xfId="1" applyNumberFormat="1" applyFont="1" applyFill="1"/>
    <xf numFmtId="10" fontId="27" fillId="0" borderId="0" xfId="2" applyNumberFormat="1" applyFont="1" applyFill="1"/>
    <xf numFmtId="3" fontId="33" fillId="0" borderId="0" xfId="0" applyNumberFormat="1" applyFont="1"/>
    <xf numFmtId="0" fontId="33" fillId="0" borderId="0" xfId="0" applyFont="1"/>
    <xf numFmtId="43" fontId="18" fillId="0" borderId="10" xfId="3" applyNumberFormat="1" applyFont="1" applyFill="1" applyBorder="1"/>
    <xf numFmtId="0" fontId="8" fillId="10" borderId="0" xfId="0" applyFont="1" applyFill="1"/>
    <xf numFmtId="4" fontId="15" fillId="0" borderId="0" xfId="0" applyNumberFormat="1" applyFont="1" applyAlignment="1">
      <alignment horizontal="right" vertical="center" wrapText="1"/>
    </xf>
    <xf numFmtId="0" fontId="29" fillId="0" borderId="0" xfId="38">
      <alignment vertical="top"/>
    </xf>
    <xf numFmtId="0" fontId="42" fillId="0" borderId="0" xfId="38" applyFont="1" applyAlignment="1">
      <alignment horizontal="left" vertical="top"/>
    </xf>
    <xf numFmtId="0" fontId="41" fillId="0" borderId="11" xfId="38" applyFont="1" applyBorder="1" applyAlignment="1">
      <alignment horizontal="left" vertical="top" wrapText="1" readingOrder="1"/>
    </xf>
    <xf numFmtId="4" fontId="41" fillId="0" borderId="0" xfId="38" applyNumberFormat="1" applyFont="1" applyAlignment="1">
      <alignment horizontal="right" vertical="top"/>
    </xf>
    <xf numFmtId="14" fontId="42" fillId="0" borderId="0" xfId="38" applyNumberFormat="1" applyFont="1" applyAlignment="1">
      <alignment horizontal="left" vertical="top"/>
    </xf>
    <xf numFmtId="1" fontId="42" fillId="0" borderId="0" xfId="38" applyNumberFormat="1" applyFont="1" applyAlignment="1">
      <alignment horizontal="left" vertical="top"/>
    </xf>
    <xf numFmtId="4" fontId="42" fillId="0" borderId="0" xfId="38" applyNumberFormat="1" applyFont="1" applyAlignment="1">
      <alignment horizontal="right" vertical="top"/>
    </xf>
    <xf numFmtId="4" fontId="41" fillId="0" borderId="12" xfId="38" applyNumberFormat="1" applyFont="1" applyBorder="1" applyAlignment="1">
      <alignment horizontal="right" vertical="top"/>
    </xf>
    <xf numFmtId="0" fontId="31" fillId="0" borderId="0" xfId="38" applyFont="1">
      <alignment vertical="top"/>
    </xf>
    <xf numFmtId="4" fontId="31" fillId="0" borderId="0" xfId="38" applyNumberFormat="1" applyFont="1">
      <alignment vertical="top"/>
    </xf>
    <xf numFmtId="4" fontId="31" fillId="9" borderId="0" xfId="38" applyNumberFormat="1" applyFont="1" applyFill="1">
      <alignment vertical="top"/>
    </xf>
    <xf numFmtId="4" fontId="31" fillId="8" borderId="0" xfId="38" applyNumberFormat="1" applyFont="1" applyFill="1">
      <alignment vertical="top"/>
    </xf>
    <xf numFmtId="4" fontId="31" fillId="6" borderId="0" xfId="38" applyNumberFormat="1" applyFont="1" applyFill="1">
      <alignment vertical="top"/>
    </xf>
    <xf numFmtId="43" fontId="8" fillId="9" borderId="0" xfId="0" applyNumberFormat="1" applyFont="1" applyFill="1"/>
    <xf numFmtId="167" fontId="7" fillId="0" borderId="0" xfId="1" applyNumberFormat="1" applyFont="1" applyFill="1"/>
    <xf numFmtId="43" fontId="18" fillId="0" borderId="0" xfId="3" applyNumberFormat="1" applyFont="1" applyAlignment="1">
      <alignment vertical="center"/>
    </xf>
    <xf numFmtId="43" fontId="18" fillId="9" borderId="0" xfId="3" applyNumberFormat="1" applyFont="1" applyFill="1" applyAlignment="1">
      <alignment vertical="center" wrapText="1"/>
    </xf>
    <xf numFmtId="0" fontId="0" fillId="0" borderId="0" xfId="0" applyAlignment="1">
      <alignment horizontal="left" vertical="top" wrapText="1"/>
    </xf>
    <xf numFmtId="14" fontId="3" fillId="2" borderId="7" xfId="0" quotePrefix="1" applyNumberFormat="1" applyFont="1" applyFill="1" applyBorder="1" applyAlignment="1">
      <alignment horizontal="center"/>
    </xf>
    <xf numFmtId="14" fontId="3" fillId="2" borderId="9" xfId="0" applyNumberFormat="1" applyFont="1" applyFill="1" applyBorder="1" applyAlignment="1">
      <alignment horizontal="center"/>
    </xf>
    <xf numFmtId="14" fontId="3" fillId="2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1" fillId="0" borderId="0" xfId="38" applyFont="1" applyAlignment="1">
      <alignment horizontal="left" vertical="top"/>
    </xf>
    <xf numFmtId="4" fontId="41" fillId="0" borderId="12" xfId="38" applyNumberFormat="1" applyFont="1" applyBorder="1" applyAlignment="1">
      <alignment horizontal="right" vertical="top"/>
    </xf>
    <xf numFmtId="0" fontId="41" fillId="0" borderId="0" xfId="38" applyFont="1" applyAlignment="1">
      <alignment horizontal="left" vertical="top" wrapText="1" readingOrder="1"/>
    </xf>
    <xf numFmtId="4" fontId="41" fillId="0" borderId="0" xfId="38" applyNumberFormat="1" applyFont="1" applyAlignment="1">
      <alignment horizontal="right" vertical="top"/>
    </xf>
    <xf numFmtId="0" fontId="42" fillId="0" borderId="0" xfId="38" applyFont="1" applyAlignment="1">
      <alignment horizontal="left" vertical="top"/>
    </xf>
    <xf numFmtId="14" fontId="42" fillId="0" borderId="0" xfId="38" applyNumberFormat="1" applyFont="1" applyAlignment="1">
      <alignment horizontal="left" vertical="top"/>
    </xf>
    <xf numFmtId="1" fontId="42" fillId="0" borderId="0" xfId="38" applyNumberFormat="1" applyFont="1" applyAlignment="1">
      <alignment horizontal="left" vertical="top"/>
    </xf>
    <xf numFmtId="4" fontId="42" fillId="0" borderId="0" xfId="38" applyNumberFormat="1" applyFont="1" applyAlignment="1">
      <alignment horizontal="right" vertical="top"/>
    </xf>
    <xf numFmtId="0" fontId="41" fillId="0" borderId="11" xfId="38" applyFont="1" applyBorder="1" applyAlignment="1">
      <alignment horizontal="left" vertical="top" wrapText="1" readingOrder="1"/>
    </xf>
    <xf numFmtId="0" fontId="41" fillId="0" borderId="11" xfId="38" applyFont="1" applyBorder="1" applyAlignment="1">
      <alignment horizontal="right" vertical="top" wrapText="1" readingOrder="1"/>
    </xf>
    <xf numFmtId="0" fontId="41" fillId="0" borderId="11" xfId="38" applyFont="1" applyBorder="1" applyAlignment="1">
      <alignment horizontal="left" vertical="top"/>
    </xf>
    <xf numFmtId="197" fontId="42" fillId="0" borderId="0" xfId="38" applyNumberFormat="1" applyFont="1" applyAlignment="1">
      <alignment horizontal="left" vertical="top"/>
    </xf>
    <xf numFmtId="196" fontId="42" fillId="0" borderId="0" xfId="38" applyNumberFormat="1" applyFont="1" applyAlignment="1">
      <alignment horizontal="left" vertical="top"/>
    </xf>
    <xf numFmtId="0" fontId="41" fillId="0" borderId="0" xfId="38" applyFont="1" applyAlignment="1">
      <alignment horizontal="center" vertical="top" wrapText="1"/>
    </xf>
    <xf numFmtId="0" fontId="42" fillId="0" borderId="0" xfId="38" applyFont="1" applyAlignment="1">
      <alignment horizontal="right" vertical="top"/>
    </xf>
  </cellXfs>
  <cellStyles count="52">
    <cellStyle name="Accent1" xfId="5" builtinId="29"/>
    <cellStyle name="Comma" xfId="1" builtinId="3"/>
    <cellStyle name="Comma 2" xfId="3" xr:uid="{00000000-0005-0000-0000-000002000000}"/>
    <cellStyle name="Comma 2 2" xfId="6" xr:uid="{00000000-0005-0000-0000-000003000000}"/>
    <cellStyle name="Comma 2 2 2" xfId="12" xr:uid="{00000000-0005-0000-0000-000004000000}"/>
    <cellStyle name="Comma 2 2 2 2" xfId="23" xr:uid="{00000000-0005-0000-0000-000005000000}"/>
    <cellStyle name="Comma 2 2 2 3" xfId="35" xr:uid="{A5607357-1439-415A-985A-43FB878B0AAE}"/>
    <cellStyle name="Comma 2 2 3" xfId="17" xr:uid="{00000000-0005-0000-0000-000006000000}"/>
    <cellStyle name="Comma 2 2 4" xfId="34" xr:uid="{F462B9E5-4D33-4847-8270-8A56482CFE6A}"/>
    <cellStyle name="Comma 2 2 4 2" xfId="50" xr:uid="{82C75865-F66B-4302-B603-85BA5C7CE95D}"/>
    <cellStyle name="Comma 2 2 5" xfId="46" xr:uid="{DE23B8D2-83A6-45DB-A653-FB596E4AFBF4}"/>
    <cellStyle name="Comma 2 3" xfId="14" xr:uid="{00000000-0005-0000-0000-000007000000}"/>
    <cellStyle name="Comma 2 3 2" xfId="27" xr:uid="{00000000-0005-0000-0000-000008000000}"/>
    <cellStyle name="Comma 2 4" xfId="19" xr:uid="{00000000-0005-0000-0000-000009000000}"/>
    <cellStyle name="Comma 2 4 2" xfId="39" xr:uid="{230E4C78-AD32-44EF-91F9-0A8C296F9956}"/>
    <cellStyle name="Comma 3" xfId="11" xr:uid="{00000000-0005-0000-0000-00000A000000}"/>
    <cellStyle name="Comma 3 2" xfId="15" xr:uid="{00000000-0005-0000-0000-00000B000000}"/>
    <cellStyle name="Comma 3 3" xfId="22" xr:uid="{00000000-0005-0000-0000-00000C000000}"/>
    <cellStyle name="Comma 3 4" xfId="30" xr:uid="{DEB412A7-458D-4252-9025-94AE27E9B9CF}"/>
    <cellStyle name="Comma 3 4 2" xfId="48" xr:uid="{76A42995-D5D7-4B40-9992-07B92C65312F}"/>
    <cellStyle name="Comma 4" xfId="8" xr:uid="{00000000-0005-0000-0000-00000D000000}"/>
    <cellStyle name="Comma 4 2" xfId="18" xr:uid="{00000000-0005-0000-0000-00000E000000}"/>
    <cellStyle name="Comma 4 3" xfId="20" xr:uid="{00000000-0005-0000-0000-00000F000000}"/>
    <cellStyle name="Comma 4 4" xfId="33" xr:uid="{56DA3DFB-0124-4E7B-AA56-BE071C4A9D47}"/>
    <cellStyle name="Comma 4 4 2" xfId="49" xr:uid="{E3BA9525-2739-4F8C-BC54-7601AECAE213}"/>
    <cellStyle name="Comma 5" xfId="13" xr:uid="{00000000-0005-0000-0000-000010000000}"/>
    <cellStyle name="Comma 5 2" xfId="26" xr:uid="{00000000-0005-0000-0000-000011000000}"/>
    <cellStyle name="Comma 5 2 2" xfId="47" xr:uid="{02FE116C-B10D-4A60-9BBD-57443FBF2B81}"/>
    <cellStyle name="Comma 5 2 3" xfId="51" xr:uid="{FE104ED5-D2A4-4639-B73B-4CF15F3BCD71}"/>
    <cellStyle name="Comma 6" xfId="28" xr:uid="{1C759651-AED7-4170-9147-E9B5D254AFFD}"/>
    <cellStyle name="DateLong" xfId="24" xr:uid="{00000000-0005-0000-0000-000012000000}"/>
    <cellStyle name="Heading 4" xfId="44" builtinId="19"/>
    <cellStyle name="Normal" xfId="0" builtinId="0"/>
    <cellStyle name="Normal 2" xfId="4" xr:uid="{00000000-0005-0000-0000-000014000000}"/>
    <cellStyle name="Normal 2 2" xfId="25" xr:uid="{00000000-0005-0000-0000-000015000000}"/>
    <cellStyle name="Normal 2 2 2" xfId="37" xr:uid="{C18F74D1-150E-429E-A0FC-A7374CDAF2A0}"/>
    <cellStyle name="Normal 2 2 3" xfId="32" xr:uid="{B2F82D7D-6EE9-4803-9788-5EC79C647195}"/>
    <cellStyle name="Normal 2 3" xfId="38" xr:uid="{E9CAA2B0-4FEC-4CF2-85B2-3101488F9336}"/>
    <cellStyle name="Normal 3" xfId="10" xr:uid="{00000000-0005-0000-0000-000016000000}"/>
    <cellStyle name="Normal 3 2" xfId="16" xr:uid="{00000000-0005-0000-0000-000017000000}"/>
    <cellStyle name="Normal 3 2 2" xfId="36" xr:uid="{D3AA009E-C410-432F-B66D-0FABB91E6082}"/>
    <cellStyle name="Normal 3 3" xfId="21" xr:uid="{00000000-0005-0000-0000-000018000000}"/>
    <cellStyle name="Normal 3 3 2" xfId="40" xr:uid="{29664348-EAA4-4AD6-9AE8-D084B9277C81}"/>
    <cellStyle name="Normal 3 4" xfId="29" xr:uid="{E13E3C0B-6796-4D39-BE7E-8E442B2BBF3F}"/>
    <cellStyle name="Normal 3 5" xfId="45" xr:uid="{8921BB44-B472-4C76-BB0F-8D21E79E6884}"/>
    <cellStyle name="Normal 4" xfId="7" xr:uid="{00000000-0005-0000-0000-000019000000}"/>
    <cellStyle name="Normal 5" xfId="41" xr:uid="{64A13F45-248B-4A05-9C53-85CFA8DCB499}"/>
    <cellStyle name="Normal 6" xfId="43" xr:uid="{217F1D59-D935-4C72-B579-97011777BB88}"/>
    <cellStyle name="Percent" xfId="2" builtinId="5"/>
    <cellStyle name="Percent 2" xfId="9" xr:uid="{00000000-0005-0000-0000-00001B000000}"/>
    <cellStyle name="Percent 3" xfId="31" xr:uid="{E84306A2-867F-4837-A56D-7DCC147C0FB4}"/>
    <cellStyle name="Percent 4" xfId="42" xr:uid="{74501CB7-3213-4B6A-9310-14094ACA53B6}"/>
  </cellStyles>
  <dxfs count="0"/>
  <tableStyles count="1" defaultTableStyle="TableStyleMedium2" defaultPivotStyle="PivotStyleLight16">
    <tableStyle name="Invisible" pivot="0" table="0" count="0" xr9:uid="{A4267D5E-AF9F-4678-8261-E1DB485A2849}"/>
  </tableStyles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33</xdr:row>
      <xdr:rowOff>85725</xdr:rowOff>
    </xdr:from>
    <xdr:to>
      <xdr:col>3</xdr:col>
      <xdr:colOff>2647803</xdr:colOff>
      <xdr:row>40</xdr:row>
      <xdr:rowOff>3568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7074"/>
        <a:stretch/>
      </xdr:blipFill>
      <xdr:spPr>
        <a:xfrm>
          <a:off x="4410075" y="7686675"/>
          <a:ext cx="1203813" cy="1241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0</xdr:rowOff>
    </xdr:from>
    <xdr:to>
      <xdr:col>2</xdr:col>
      <xdr:colOff>3267074</xdr:colOff>
      <xdr:row>3</xdr:row>
      <xdr:rowOff>64030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674" y="0"/>
          <a:ext cx="5629275" cy="63553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400" b="1">
              <a:solidFill>
                <a:schemeClr val="bg1"/>
              </a:solidFill>
            </a:rPr>
            <a:t>TUHF URBAN FINANCE </a:t>
          </a:r>
          <a:r>
            <a:rPr lang="en-ZA" sz="1400" b="1" baseline="0">
              <a:solidFill>
                <a:schemeClr val="bg1"/>
              </a:solidFill>
            </a:rPr>
            <a:t>(RF) Ltd</a:t>
          </a:r>
        </a:p>
        <a:p>
          <a:pPr algn="l"/>
          <a:r>
            <a:rPr lang="en-ZA" sz="1400" b="1" baseline="0">
              <a:solidFill>
                <a:schemeClr val="bg1"/>
              </a:solidFill>
            </a:rPr>
            <a:t>Programme Information</a:t>
          </a:r>
        </a:p>
        <a:p>
          <a:pPr algn="l"/>
          <a:endParaRPr lang="en-ZA" sz="18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59686</xdr:colOff>
      <xdr:row>0</xdr:row>
      <xdr:rowOff>17992</xdr:rowOff>
    </xdr:from>
    <xdr:to>
      <xdr:col>19</xdr:col>
      <xdr:colOff>66675</xdr:colOff>
      <xdr:row>4</xdr:row>
      <xdr:rowOff>37042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59686" y="17992"/>
          <a:ext cx="19009364" cy="6286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400" b="1">
              <a:solidFill>
                <a:schemeClr val="bg1"/>
              </a:solidFill>
            </a:rPr>
            <a:t>TUHF URBAN FINANCE </a:t>
          </a:r>
          <a:r>
            <a:rPr lang="en-ZA" sz="1400" b="1" baseline="0">
              <a:solidFill>
                <a:schemeClr val="bg1"/>
              </a:solidFill>
            </a:rPr>
            <a:t>(RF) Ltd</a:t>
          </a:r>
        </a:p>
        <a:p>
          <a:pPr algn="l"/>
          <a:r>
            <a:rPr lang="en-ZA" sz="1400" b="1" baseline="0">
              <a:solidFill>
                <a:schemeClr val="bg1"/>
              </a:solidFill>
            </a:rPr>
            <a:t>Triggers</a:t>
          </a:r>
        </a:p>
        <a:p>
          <a:pPr algn="l"/>
          <a:endParaRPr lang="en-ZA" sz="180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</xdr:rowOff>
    </xdr:from>
    <xdr:to>
      <xdr:col>4</xdr:col>
      <xdr:colOff>0</xdr:colOff>
      <xdr:row>4</xdr:row>
      <xdr:rowOff>10690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0" y="11430"/>
          <a:ext cx="22669500" cy="60886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400" b="1">
              <a:solidFill>
                <a:schemeClr val="bg1"/>
              </a:solidFill>
            </a:rPr>
            <a:t>TUHF URBAN FINANCE </a:t>
          </a:r>
          <a:r>
            <a:rPr lang="en-ZA" sz="1400" b="1" baseline="0">
              <a:solidFill>
                <a:schemeClr val="bg1"/>
              </a:solidFill>
            </a:rPr>
            <a:t>(RF) Ltd</a:t>
          </a:r>
        </a:p>
        <a:p>
          <a:pPr algn="l"/>
          <a:r>
            <a:rPr lang="en-ZA" sz="1400" b="1" baseline="0">
              <a:solidFill>
                <a:schemeClr val="bg1"/>
              </a:solidFill>
            </a:rPr>
            <a:t>Priority of Payments </a:t>
          </a:r>
        </a:p>
        <a:p>
          <a:pPr algn="l"/>
          <a:endParaRPr lang="en-ZA" sz="1400" b="1" baseline="0">
            <a:solidFill>
              <a:schemeClr val="bg1"/>
            </a:solidFill>
          </a:endParaRPr>
        </a:p>
        <a:p>
          <a:pPr algn="l"/>
          <a:endParaRPr lang="en-ZA" sz="18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76465</xdr:rowOff>
    </xdr:from>
    <xdr:to>
      <xdr:col>5</xdr:col>
      <xdr:colOff>0</xdr:colOff>
      <xdr:row>4</xdr:row>
      <xdr:rowOff>74031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78603C47-87B3-49D5-A240-896BF3C5B040}"/>
            </a:ext>
          </a:extLst>
        </xdr:cNvPr>
        <xdr:cNvSpPr/>
      </xdr:nvSpPr>
      <xdr:spPr>
        <a:xfrm>
          <a:off x="0" y="76465"/>
          <a:ext cx="6472177" cy="614882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400" b="1">
              <a:solidFill>
                <a:schemeClr val="bg1"/>
              </a:solidFill>
            </a:rPr>
            <a:t>TUHF URBAN FINANCE </a:t>
          </a:r>
          <a:r>
            <a:rPr lang="en-ZA" sz="1400" b="1" baseline="0">
              <a:solidFill>
                <a:schemeClr val="bg1"/>
              </a:solidFill>
            </a:rPr>
            <a:t>(RF)  Ltd</a:t>
          </a:r>
        </a:p>
        <a:p>
          <a:pPr algn="l"/>
          <a:r>
            <a:rPr lang="en-ZA" sz="1400" b="1" baseline="0">
              <a:solidFill>
                <a:schemeClr val="bg1"/>
              </a:solidFill>
            </a:rPr>
            <a:t>Asset Information</a:t>
          </a:r>
        </a:p>
        <a:p>
          <a:pPr algn="l"/>
          <a:endParaRPr lang="en-ZA" sz="1800" b="1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19687</xdr:colOff>
      <xdr:row>0</xdr:row>
      <xdr:rowOff>54349</xdr:rowOff>
    </xdr:from>
    <xdr:to>
      <xdr:col>17</xdr:col>
      <xdr:colOff>47625</xdr:colOff>
      <xdr:row>3</xdr:row>
      <xdr:rowOff>162598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6618226-B9EA-4E27-AA18-9EDE7B1D544A}"/>
            </a:ext>
          </a:extLst>
        </xdr:cNvPr>
        <xdr:cNvSpPr/>
      </xdr:nvSpPr>
      <xdr:spPr>
        <a:xfrm>
          <a:off x="19687" y="54349"/>
          <a:ext cx="11791313" cy="65117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400" b="1">
              <a:solidFill>
                <a:schemeClr val="bg1"/>
              </a:solidFill>
            </a:rPr>
            <a:t>TUHF URBAN FINANCE </a:t>
          </a:r>
          <a:r>
            <a:rPr lang="en-ZA" sz="1400" b="1" baseline="0">
              <a:solidFill>
                <a:schemeClr val="bg1"/>
              </a:solidFill>
            </a:rPr>
            <a:t>(RF)  Ltd</a:t>
          </a:r>
        </a:p>
        <a:p>
          <a:pPr algn="l"/>
          <a:r>
            <a:rPr lang="en-ZA" sz="1400" b="1" baseline="0">
              <a:solidFill>
                <a:schemeClr val="bg1"/>
              </a:solidFill>
            </a:rPr>
            <a:t>NPL Loans</a:t>
          </a:r>
        </a:p>
        <a:p>
          <a:pPr algn="l"/>
          <a:endParaRPr lang="en-ZA" sz="1800" b="1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7</xdr:col>
      <xdr:colOff>1476375</xdr:colOff>
      <xdr:row>4</xdr:row>
      <xdr:rowOff>28574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57151" y="0"/>
          <a:ext cx="7810499" cy="63817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400" b="1">
              <a:solidFill>
                <a:schemeClr val="bg1"/>
              </a:solidFill>
            </a:rPr>
            <a:t>TUHF URBAN FINANCE </a:t>
          </a:r>
          <a:r>
            <a:rPr lang="en-ZA" sz="1400" b="1" baseline="0">
              <a:solidFill>
                <a:schemeClr val="bg1"/>
              </a:solidFill>
            </a:rPr>
            <a:t>(RF) Ltd</a:t>
          </a:r>
        </a:p>
        <a:p>
          <a:pPr algn="l"/>
          <a:r>
            <a:rPr lang="en-ZA" sz="1400" b="1" baseline="0">
              <a:solidFill>
                <a:schemeClr val="bg1"/>
              </a:solidFill>
            </a:rPr>
            <a:t>Liability &amp; Facility Information</a:t>
          </a:r>
        </a:p>
        <a:p>
          <a:pPr algn="l"/>
          <a:endParaRPr lang="en-ZA" sz="1800" b="1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7</xdr:col>
      <xdr:colOff>971550</xdr:colOff>
      <xdr:row>4</xdr:row>
      <xdr:rowOff>19050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57151" y="0"/>
          <a:ext cx="7858124" cy="6286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400" b="1">
              <a:solidFill>
                <a:schemeClr val="bg1"/>
              </a:solidFill>
            </a:rPr>
            <a:t>TUHF URBAN FINANCE</a:t>
          </a:r>
          <a:r>
            <a:rPr lang="en-ZA" sz="1400" b="1" baseline="0">
              <a:solidFill>
                <a:schemeClr val="bg1"/>
              </a:solidFill>
            </a:rPr>
            <a:t> (RF) Ltd</a:t>
          </a:r>
        </a:p>
        <a:p>
          <a:pPr algn="l"/>
          <a:r>
            <a:rPr lang="en-ZA" sz="1400" b="1" baseline="0">
              <a:solidFill>
                <a:schemeClr val="bg1"/>
              </a:solidFill>
            </a:rPr>
            <a:t>Facilities</a:t>
          </a:r>
        </a:p>
        <a:p>
          <a:pPr algn="l"/>
          <a:endParaRPr lang="en-ZA" sz="1800" b="1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lona Roodt" id="{414FE003-878E-42F5-A520-10FB5127902C}" userId="S::ilonar@tuhf.co.za::c0f7f644-0435-4d59-aa5b-1b339b5c112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2" dT="2023-04-18T14:10:10.74" personId="{414FE003-878E-42F5-A520-10FB5127902C}" id="{796EAE83-883E-40E7-A599-A98FB22080B8}">
    <text>The liabilities per the POP take the notes at 31 March plus interest to 2 March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70C0"/>
    <pageSetUpPr fitToPage="1"/>
  </sheetPr>
  <dimension ref="B4:D43"/>
  <sheetViews>
    <sheetView tabSelected="1" workbookViewId="0">
      <selection activeCell="D9" sqref="D9"/>
    </sheetView>
  </sheetViews>
  <sheetFormatPr defaultRowHeight="15"/>
  <cols>
    <col min="1" max="1" width="1.42578125" customWidth="1"/>
    <col min="2" max="2" width="37.7109375" customWidth="1"/>
    <col min="3" max="3" width="5.28515625" customWidth="1"/>
    <col min="4" max="4" width="42.42578125" customWidth="1"/>
  </cols>
  <sheetData>
    <row r="4" spans="2:4" ht="36">
      <c r="B4" s="1" t="s">
        <v>0</v>
      </c>
      <c r="C4" s="1"/>
      <c r="D4" s="2"/>
    </row>
    <row r="5" spans="2:4">
      <c r="B5" s="2"/>
      <c r="C5" s="2"/>
      <c r="D5" s="2"/>
    </row>
    <row r="6" spans="2:4" ht="31.5">
      <c r="B6" s="3" t="s">
        <v>1</v>
      </c>
      <c r="C6" s="3"/>
      <c r="D6" s="2"/>
    </row>
    <row r="7" spans="2:4">
      <c r="B7" s="2"/>
      <c r="C7" s="2"/>
      <c r="D7" s="2"/>
    </row>
    <row r="8" spans="2:4" ht="31.5">
      <c r="B8" s="3" t="s">
        <v>2</v>
      </c>
      <c r="C8" s="3"/>
      <c r="D8" s="2"/>
    </row>
    <row r="9" spans="2:4" ht="31.5">
      <c r="B9" s="7">
        <v>45657</v>
      </c>
      <c r="C9" s="7"/>
    </row>
    <row r="11" spans="2:4" ht="31.5">
      <c r="B11" s="3" t="s">
        <v>3</v>
      </c>
      <c r="C11" s="3"/>
    </row>
    <row r="12" spans="2:4" ht="31.5">
      <c r="B12" s="7">
        <v>45688</v>
      </c>
      <c r="C12" s="7"/>
    </row>
    <row r="25" spans="2:4">
      <c r="B25" s="213"/>
      <c r="C25" s="213"/>
      <c r="D25" s="213"/>
    </row>
    <row r="26" spans="2:4">
      <c r="B26" s="213"/>
      <c r="C26" s="213"/>
      <c r="D26" s="213"/>
    </row>
    <row r="27" spans="2:4">
      <c r="B27" s="213"/>
      <c r="C27" s="213"/>
      <c r="D27" s="213"/>
    </row>
    <row r="28" spans="2:4">
      <c r="B28" s="213"/>
      <c r="C28" s="213"/>
      <c r="D28" s="213"/>
    </row>
    <row r="30" spans="2:4" ht="15" customHeight="1">
      <c r="B30" s="213"/>
      <c r="C30" s="213"/>
      <c r="D30" s="213"/>
    </row>
    <row r="31" spans="2:4">
      <c r="B31" s="213"/>
      <c r="C31" s="213"/>
      <c r="D31" s="213"/>
    </row>
    <row r="32" spans="2:4">
      <c r="B32" s="213"/>
      <c r="C32" s="213"/>
      <c r="D32" s="213"/>
    </row>
    <row r="33" spans="2:4">
      <c r="B33" s="213"/>
      <c r="C33" s="213"/>
      <c r="D33" s="213"/>
    </row>
    <row r="39" spans="2:4">
      <c r="B39" s="4"/>
      <c r="C39" s="8"/>
      <c r="D39" s="4"/>
    </row>
    <row r="43" spans="2:4">
      <c r="B43" s="14" t="s">
        <v>4</v>
      </c>
    </row>
  </sheetData>
  <mergeCells count="2">
    <mergeCell ref="B25:D28"/>
    <mergeCell ref="B30:D3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  <pageSetUpPr fitToPage="1"/>
  </sheetPr>
  <dimension ref="A2:P129"/>
  <sheetViews>
    <sheetView workbookViewId="0">
      <selection activeCell="C19" sqref="C19"/>
    </sheetView>
  </sheetViews>
  <sheetFormatPr defaultColWidth="9.28515625" defaultRowHeight="15"/>
  <cols>
    <col min="1" max="1" width="1.7109375" customWidth="1"/>
    <col min="2" max="2" width="34.5703125" customWidth="1"/>
    <col min="3" max="3" width="49" customWidth="1"/>
    <col min="4" max="4" width="37.28515625" bestFit="1" customWidth="1"/>
    <col min="5" max="5" width="1.7109375" customWidth="1"/>
  </cols>
  <sheetData>
    <row r="2" spans="2:4">
      <c r="D2" s="13"/>
    </row>
    <row r="5" spans="2:4">
      <c r="C5" s="27"/>
    </row>
    <row r="6" spans="2:4">
      <c r="B6" s="27" t="s">
        <v>6</v>
      </c>
      <c r="C6" s="32">
        <v>45657</v>
      </c>
      <c r="D6" s="13"/>
    </row>
    <row r="7" spans="2:4">
      <c r="B7" s="27" t="s">
        <v>7</v>
      </c>
      <c r="C7" s="32">
        <v>45688</v>
      </c>
      <c r="D7" s="13"/>
    </row>
    <row r="8" spans="2:4">
      <c r="B8" s="27"/>
      <c r="C8" s="27"/>
    </row>
    <row r="9" spans="2:4">
      <c r="C9" s="28"/>
    </row>
    <row r="10" spans="2:4">
      <c r="B10" s="27" t="s">
        <v>8</v>
      </c>
      <c r="C10" s="28"/>
    </row>
    <row r="11" spans="2:4">
      <c r="C11" s="28"/>
    </row>
    <row r="12" spans="2:4">
      <c r="B12" s="29" t="s">
        <v>9</v>
      </c>
      <c r="C12" s="29" t="s">
        <v>10</v>
      </c>
      <c r="D12" s="29"/>
    </row>
    <row r="13" spans="2:4">
      <c r="B13" s="29"/>
      <c r="C13" s="29"/>
      <c r="D13" s="29"/>
    </row>
    <row r="14" spans="2:4">
      <c r="B14" s="29" t="s">
        <v>11</v>
      </c>
      <c r="C14" s="32">
        <v>43446</v>
      </c>
      <c r="D14" s="30"/>
    </row>
    <row r="15" spans="2:4">
      <c r="B15" s="29"/>
      <c r="C15" s="32"/>
      <c r="D15" s="30"/>
    </row>
    <row r="16" spans="2:4">
      <c r="B16" s="29" t="s">
        <v>12</v>
      </c>
      <c r="C16" s="33" t="s">
        <v>13</v>
      </c>
      <c r="D16" s="29"/>
    </row>
    <row r="17" spans="2:4">
      <c r="B17" s="29"/>
      <c r="C17" s="33"/>
      <c r="D17" s="29"/>
    </row>
    <row r="18" spans="2:4">
      <c r="B18" s="29" t="s">
        <v>14</v>
      </c>
      <c r="C18" s="32">
        <v>43861</v>
      </c>
      <c r="D18" s="30"/>
    </row>
    <row r="19" spans="2:4">
      <c r="B19" s="29"/>
      <c r="C19" s="32"/>
      <c r="D19" s="30"/>
    </row>
    <row r="20" spans="2:4">
      <c r="B20" t="s">
        <v>15</v>
      </c>
      <c r="C20" s="32">
        <v>45688</v>
      </c>
      <c r="D20" s="30"/>
    </row>
    <row r="21" spans="2:4">
      <c r="C21" s="32"/>
      <c r="D21" s="30"/>
    </row>
    <row r="22" spans="2:4">
      <c r="B22" s="29" t="s">
        <v>16</v>
      </c>
      <c r="C22" s="33" t="s">
        <v>17</v>
      </c>
      <c r="D22" s="29"/>
    </row>
    <row r="23" spans="2:4">
      <c r="B23" s="29"/>
      <c r="C23" s="33"/>
      <c r="D23" s="29"/>
    </row>
    <row r="24" spans="2:4">
      <c r="B24" s="29" t="s">
        <v>18</v>
      </c>
      <c r="C24" s="33" t="s">
        <v>17</v>
      </c>
      <c r="D24" s="29"/>
    </row>
    <row r="25" spans="2:4">
      <c r="B25" s="29"/>
      <c r="C25" s="33"/>
      <c r="D25" s="29"/>
    </row>
    <row r="26" spans="2:4">
      <c r="B26" s="29" t="s">
        <v>19</v>
      </c>
      <c r="C26" s="33" t="s">
        <v>17</v>
      </c>
      <c r="D26" s="29"/>
    </row>
    <row r="27" spans="2:4">
      <c r="B27" s="29"/>
      <c r="C27" s="33"/>
      <c r="D27" s="29"/>
    </row>
    <row r="28" spans="2:4">
      <c r="B28" s="29" t="s">
        <v>20</v>
      </c>
      <c r="C28" s="33" t="s">
        <v>21</v>
      </c>
      <c r="D28" s="29"/>
    </row>
    <row r="29" spans="2:4">
      <c r="B29" s="29"/>
      <c r="C29" s="33"/>
      <c r="D29" s="29"/>
    </row>
    <row r="30" spans="2:4">
      <c r="B30" s="29" t="s">
        <v>22</v>
      </c>
      <c r="C30" s="33" t="s">
        <v>23</v>
      </c>
      <c r="D30" s="29"/>
    </row>
    <row r="31" spans="2:4">
      <c r="B31" s="29"/>
      <c r="C31" s="33"/>
      <c r="D31" s="29"/>
    </row>
    <row r="32" spans="2:4">
      <c r="B32" s="29" t="s">
        <v>24</v>
      </c>
      <c r="C32" s="33" t="s">
        <v>25</v>
      </c>
      <c r="D32" s="29"/>
    </row>
    <row r="33" spans="2:4">
      <c r="B33" s="29"/>
      <c r="C33" s="33"/>
      <c r="D33" s="29"/>
    </row>
    <row r="34" spans="2:4">
      <c r="B34" s="29" t="s">
        <v>26</v>
      </c>
      <c r="C34" s="33" t="s">
        <v>27</v>
      </c>
      <c r="D34" s="29"/>
    </row>
    <row r="35" spans="2:4">
      <c r="B35" s="29"/>
      <c r="C35" s="33"/>
      <c r="D35" s="29"/>
    </row>
    <row r="36" spans="2:4">
      <c r="B36" s="29" t="s">
        <v>28</v>
      </c>
      <c r="C36" s="33" t="s">
        <v>29</v>
      </c>
      <c r="D36" s="29"/>
    </row>
    <row r="37" spans="2:4">
      <c r="B37" s="29"/>
      <c r="C37" s="33"/>
      <c r="D37" s="29"/>
    </row>
    <row r="38" spans="2:4">
      <c r="B38" s="29" t="s">
        <v>30</v>
      </c>
      <c r="C38" s="29" t="s">
        <v>31</v>
      </c>
      <c r="D38" s="29"/>
    </row>
    <row r="39" spans="2:4">
      <c r="B39" s="29"/>
      <c r="C39" s="29"/>
      <c r="D39" s="29"/>
    </row>
    <row r="40" spans="2:4">
      <c r="B40" s="29" t="s">
        <v>32</v>
      </c>
      <c r="C40" s="29" t="s">
        <v>33</v>
      </c>
      <c r="D40" s="31"/>
    </row>
    <row r="41" spans="2:4">
      <c r="C41" s="29" t="s">
        <v>34</v>
      </c>
      <c r="D41" s="29"/>
    </row>
    <row r="98" spans="16:16">
      <c r="P98">
        <v>0</v>
      </c>
    </row>
    <row r="125" spans="1:16">
      <c r="I125" s="143"/>
    </row>
    <row r="126" spans="1:16">
      <c r="E126">
        <v>-1</v>
      </c>
      <c r="I126">
        <v>0</v>
      </c>
      <c r="J126">
        <v>0</v>
      </c>
      <c r="O126">
        <v>0</v>
      </c>
      <c r="P126">
        <v>0</v>
      </c>
    </row>
    <row r="127" spans="1:16">
      <c r="A127">
        <v>31</v>
      </c>
      <c r="C127">
        <v>31</v>
      </c>
      <c r="E127">
        <v>32</v>
      </c>
      <c r="F127" s="10">
        <v>8.0170000000000005E-2</v>
      </c>
      <c r="I127">
        <v>0</v>
      </c>
      <c r="O127">
        <v>0</v>
      </c>
      <c r="P127">
        <v>0</v>
      </c>
    </row>
    <row r="129" spans="9:9">
      <c r="I129">
        <v>0</v>
      </c>
    </row>
  </sheetData>
  <printOptions horizontalCentered="1"/>
  <pageMargins left="0.23622047244094491" right="0.23622047244094491" top="0.19685039370078741" bottom="0.11811023622047245" header="0.31496062992125984" footer="0.31496062992125984"/>
  <pageSetup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0070C0"/>
    <pageSetUpPr fitToPage="1"/>
  </sheetPr>
  <dimension ref="A5:AA40"/>
  <sheetViews>
    <sheetView workbookViewId="0">
      <selection activeCell="A25" sqref="A25:XFD40"/>
    </sheetView>
  </sheetViews>
  <sheetFormatPr defaultColWidth="9.28515625" defaultRowHeight="12" outlineLevelCol="1"/>
  <cols>
    <col min="1" max="1" width="2.7109375" style="5" customWidth="1"/>
    <col min="2" max="2" width="71.28515625" style="5" customWidth="1"/>
    <col min="3" max="3" width="12.7109375" style="5" customWidth="1"/>
    <col min="4" max="6" width="12.7109375" style="5" hidden="1" customWidth="1" outlineLevel="1"/>
    <col min="7" max="7" width="12.7109375" style="5" customWidth="1" collapsed="1"/>
    <col min="8" max="8" width="14.28515625" style="5" hidden="1" customWidth="1" outlineLevel="1"/>
    <col min="9" max="9" width="14.140625" style="5" hidden="1" customWidth="1" outlineLevel="1"/>
    <col min="10" max="10" width="14.28515625" style="5" hidden="1" customWidth="1" outlineLevel="1"/>
    <col min="11" max="11" width="12.7109375" style="5" customWidth="1" collapsed="1"/>
    <col min="12" max="12" width="14.28515625" style="5" customWidth="1" outlineLevel="1"/>
    <col min="13" max="13" width="14.140625" style="5" customWidth="1" outlineLevel="1"/>
    <col min="14" max="14" width="14.28515625" style="5" customWidth="1" outlineLevel="1"/>
    <col min="15" max="15" width="12.7109375" style="5" customWidth="1"/>
    <col min="16" max="16" width="14.28515625" style="5" hidden="1" customWidth="1" outlineLevel="1"/>
    <col min="17" max="17" width="14.140625" style="5" hidden="1" customWidth="1" outlineLevel="1"/>
    <col min="18" max="18" width="14.28515625" style="5" hidden="1" customWidth="1" outlineLevel="1"/>
    <col min="19" max="19" width="12.7109375" style="5" hidden="1" customWidth="1" collapsed="1"/>
    <col min="20" max="16384" width="9.28515625" style="5"/>
  </cols>
  <sheetData>
    <row r="5" spans="1:27" ht="9" customHeight="1"/>
    <row r="6" spans="1:27" ht="39" customHeight="1">
      <c r="C6" s="50" t="s">
        <v>49</v>
      </c>
      <c r="D6" s="46" t="s">
        <v>48</v>
      </c>
      <c r="E6" s="46" t="s">
        <v>48</v>
      </c>
      <c r="F6" s="46" t="s">
        <v>48</v>
      </c>
      <c r="G6" s="50" t="s">
        <v>49</v>
      </c>
      <c r="H6" s="46" t="s">
        <v>48</v>
      </c>
      <c r="I6" s="46" t="s">
        <v>48</v>
      </c>
      <c r="J6" s="46" t="s">
        <v>48</v>
      </c>
      <c r="K6" s="50" t="s">
        <v>49</v>
      </c>
      <c r="L6" s="46" t="s">
        <v>48</v>
      </c>
      <c r="M6" s="46" t="s">
        <v>48</v>
      </c>
      <c r="N6" s="46" t="s">
        <v>48</v>
      </c>
      <c r="O6" s="50" t="s">
        <v>49</v>
      </c>
      <c r="P6" s="46" t="s">
        <v>48</v>
      </c>
      <c r="Q6" s="46" t="s">
        <v>48</v>
      </c>
      <c r="R6" s="46" t="s">
        <v>48</v>
      </c>
      <c r="S6" s="50" t="s">
        <v>49</v>
      </c>
    </row>
    <row r="7" spans="1:27">
      <c r="A7" s="25" t="s">
        <v>6</v>
      </c>
      <c r="C7" s="51">
        <v>45382</v>
      </c>
      <c r="D7" s="51">
        <v>45383</v>
      </c>
      <c r="E7" s="51">
        <v>45413</v>
      </c>
      <c r="F7" s="51">
        <v>45444</v>
      </c>
      <c r="G7" s="51">
        <v>45473</v>
      </c>
      <c r="H7" s="183">
        <v>45474</v>
      </c>
      <c r="I7" s="183">
        <v>45505</v>
      </c>
      <c r="J7" s="183">
        <v>45536</v>
      </c>
      <c r="K7" s="183">
        <v>45536</v>
      </c>
      <c r="L7" s="183">
        <v>45566</v>
      </c>
      <c r="M7" s="183">
        <v>45597</v>
      </c>
      <c r="N7" s="183">
        <v>45627</v>
      </c>
      <c r="O7" s="183">
        <f>+N7</f>
        <v>45627</v>
      </c>
      <c r="P7" s="183">
        <f>+EOMONTH(N7,1)</f>
        <v>45688</v>
      </c>
      <c r="Q7" s="183">
        <f t="shared" ref="Q7:R7" si="0">+EOMONTH(P7,1)</f>
        <v>45716</v>
      </c>
      <c r="R7" s="183">
        <f t="shared" si="0"/>
        <v>45747</v>
      </c>
      <c r="S7" s="183">
        <f>+R7</f>
        <v>45747</v>
      </c>
    </row>
    <row r="8" spans="1:27">
      <c r="B8" s="22"/>
      <c r="C8" s="41"/>
      <c r="G8" s="41"/>
      <c r="K8" s="41"/>
      <c r="O8" s="41"/>
      <c r="S8" s="41"/>
    </row>
    <row r="9" spans="1:27">
      <c r="A9" s="6" t="s">
        <v>50</v>
      </c>
      <c r="B9" s="22"/>
      <c r="C9" s="110"/>
      <c r="D9" s="144"/>
      <c r="E9" s="144"/>
      <c r="F9" s="144"/>
      <c r="G9" s="110"/>
      <c r="H9" s="144"/>
      <c r="I9" s="144"/>
      <c r="J9" s="144"/>
      <c r="K9" s="110"/>
      <c r="L9" s="144"/>
      <c r="M9" s="144"/>
      <c r="N9" s="144"/>
      <c r="O9" s="110"/>
      <c r="P9" s="144"/>
      <c r="Q9" s="144"/>
      <c r="R9" s="144"/>
      <c r="S9" s="110"/>
    </row>
    <row r="10" spans="1:27" ht="18.75" customHeight="1">
      <c r="B10" s="26" t="s">
        <v>52</v>
      </c>
      <c r="C10" s="52" t="s">
        <v>63</v>
      </c>
      <c r="D10" s="52" t="str">
        <f>+IF(AND(D20&lt;0,C10&lt;0),"Yes","No")</f>
        <v>No</v>
      </c>
      <c r="E10" s="52" t="str">
        <f>+IF(AND(E20&lt;0,C10&lt;0),"Yes","No")</f>
        <v>No</v>
      </c>
      <c r="F10" s="52" t="str">
        <f>+IF(AND(F20&lt;0,C10&lt;0),"Yes","No")</f>
        <v>No</v>
      </c>
      <c r="G10" s="52" t="str">
        <f>+IF(AND(G20&lt;0,C20&lt;0),"Yes","No")</f>
        <v>No</v>
      </c>
      <c r="H10" s="52" t="str">
        <f t="shared" ref="H10" si="1">+IF(AND(H20&lt;0,D20&lt;0),"Yes","No")</f>
        <v>No</v>
      </c>
      <c r="I10" s="52" t="str">
        <f t="shared" ref="I10" si="2">+IF(AND(I20&lt;0,E20&lt;0),"Yes","No")</f>
        <v>No</v>
      </c>
      <c r="J10" s="52" t="str">
        <f t="shared" ref="J10" si="3">+IF(AND(J20&lt;0,F20&lt;0),"Yes","No")</f>
        <v>No</v>
      </c>
      <c r="K10" s="52" t="str">
        <f t="shared" ref="K10" si="4">+IF(AND(K20&lt;0,G20&lt;0),"Yes","No")</f>
        <v>No</v>
      </c>
      <c r="L10" s="52" t="str">
        <f t="shared" ref="L10" si="5">+IF(AND(L20&lt;0,H20&lt;0),"Yes","No")</f>
        <v>No</v>
      </c>
      <c r="M10" s="52" t="str">
        <f t="shared" ref="M10" si="6">+IF(AND(M20&lt;0,I20&lt;0),"Yes","No")</f>
        <v>No</v>
      </c>
      <c r="N10" s="52" t="str">
        <f t="shared" ref="N10" si="7">+IF(AND(N20&lt;0,J20&lt;0),"Yes","No")</f>
        <v>No</v>
      </c>
      <c r="O10" s="52" t="str">
        <f t="shared" ref="O10" si="8">+IF(AND(O20&lt;0,K20&lt;0),"Yes","No")</f>
        <v>No</v>
      </c>
      <c r="P10" s="52" t="str">
        <f t="shared" ref="P10" si="9">+IF(AND(P20&lt;0,L20&lt;0),"Yes","No")</f>
        <v>No</v>
      </c>
      <c r="Q10" s="52" t="str">
        <f t="shared" ref="Q10" si="10">+IF(AND(Q20&lt;0,M20&lt;0),"Yes","No")</f>
        <v>No</v>
      </c>
      <c r="R10" s="52" t="str">
        <f t="shared" ref="R10" si="11">+IF(AND(R20&lt;0,N20&lt;0),"Yes","No")</f>
        <v>No</v>
      </c>
      <c r="S10" s="52" t="str">
        <f t="shared" ref="S10" si="12">+IF(AND(S20&lt;0,O20&lt;0),"Yes","No")</f>
        <v>No</v>
      </c>
    </row>
    <row r="11" spans="1:27" ht="16.5" customHeight="1">
      <c r="B11" s="22"/>
      <c r="C11" s="111"/>
      <c r="D11" s="112"/>
      <c r="E11" s="112"/>
      <c r="F11" s="112"/>
      <c r="G11" s="111"/>
      <c r="K11" s="111"/>
      <c r="O11" s="111"/>
      <c r="S11" s="111"/>
    </row>
    <row r="12" spans="1:27">
      <c r="A12" s="5" t="s">
        <v>53</v>
      </c>
      <c r="B12" s="22"/>
      <c r="C12" s="111"/>
      <c r="D12" s="112"/>
      <c r="E12" s="112"/>
      <c r="F12" s="112"/>
      <c r="G12" s="111"/>
      <c r="K12" s="111"/>
      <c r="O12" s="111"/>
      <c r="S12" s="111"/>
    </row>
    <row r="13" spans="1:27">
      <c r="B13" s="22" t="s">
        <v>54</v>
      </c>
      <c r="C13" s="111"/>
      <c r="D13" s="112"/>
      <c r="E13" s="112"/>
      <c r="F13" s="112"/>
      <c r="G13" s="111"/>
      <c r="H13" s="37"/>
      <c r="I13" s="37"/>
      <c r="J13" s="37"/>
      <c r="K13" s="111"/>
      <c r="L13" s="37"/>
      <c r="M13" s="37"/>
      <c r="O13" s="111"/>
      <c r="P13" s="37"/>
      <c r="Q13" s="37"/>
      <c r="R13" s="37"/>
      <c r="S13" s="111"/>
    </row>
    <row r="14" spans="1:27" ht="12.75">
      <c r="B14" s="23" t="s">
        <v>55</v>
      </c>
      <c r="C14" s="111">
        <v>9455817.3038709685</v>
      </c>
      <c r="D14" s="112">
        <v>3206795.9400000013</v>
      </c>
      <c r="E14" s="112">
        <v>3083944.28</v>
      </c>
      <c r="F14" s="112">
        <v>2964294.21</v>
      </c>
      <c r="G14" s="111">
        <v>9255034.4299999997</v>
      </c>
      <c r="H14" s="175">
        <v>2797153.3400000003</v>
      </c>
      <c r="I14" s="175">
        <v>2916928.92</v>
      </c>
      <c r="J14" s="175">
        <v>2853529.2600000002</v>
      </c>
      <c r="K14" s="111">
        <v>8567611.5199999996</v>
      </c>
      <c r="L14" s="175">
        <v>2539472</v>
      </c>
      <c r="M14" s="175">
        <v>2418251.3199999998</v>
      </c>
      <c r="N14" s="175">
        <v>2177304.2800000007</v>
      </c>
      <c r="O14" s="111">
        <v>7135027.6000000015</v>
      </c>
      <c r="P14" s="175"/>
      <c r="Q14" s="175"/>
      <c r="R14" s="175"/>
      <c r="S14" s="111">
        <v>0</v>
      </c>
      <c r="Z14" s="191"/>
      <c r="AA14" s="36"/>
    </row>
    <row r="15" spans="1:27" ht="12.75">
      <c r="B15" s="23" t="s">
        <v>56</v>
      </c>
      <c r="C15" s="111">
        <v>381331.6</v>
      </c>
      <c r="D15" s="176">
        <v>138596.12</v>
      </c>
      <c r="E15" s="176">
        <v>66602.98</v>
      </c>
      <c r="F15" s="176">
        <v>102601.08</v>
      </c>
      <c r="G15" s="111">
        <v>307800.18</v>
      </c>
      <c r="H15" s="176">
        <v>166771.76999999999</v>
      </c>
      <c r="I15" s="176">
        <v>97505.69</v>
      </c>
      <c r="J15" s="176">
        <v>110228.83</v>
      </c>
      <c r="K15" s="111">
        <v>374506.29</v>
      </c>
      <c r="L15" s="176">
        <v>138168.95000000001</v>
      </c>
      <c r="M15" s="176">
        <v>187586.41999999998</v>
      </c>
      <c r="N15" s="176">
        <v>193151.36000000002</v>
      </c>
      <c r="O15" s="111">
        <v>518906.73</v>
      </c>
      <c r="P15" s="176"/>
      <c r="Q15" s="176"/>
      <c r="R15" s="176"/>
      <c r="S15" s="111">
        <v>0</v>
      </c>
      <c r="Z15" s="191"/>
      <c r="AA15" s="36"/>
    </row>
    <row r="16" spans="1:27" ht="12.75">
      <c r="B16" s="22" t="s">
        <v>57</v>
      </c>
      <c r="C16" s="111"/>
      <c r="E16" s="112"/>
      <c r="F16" s="112"/>
      <c r="G16" s="111">
        <v>0</v>
      </c>
      <c r="H16" s="37"/>
      <c r="I16" s="37"/>
      <c r="J16" s="37"/>
      <c r="K16" s="111"/>
      <c r="L16" s="37"/>
      <c r="M16" s="37"/>
      <c r="N16" s="37"/>
      <c r="O16" s="111"/>
      <c r="P16" s="37"/>
      <c r="Q16" s="37"/>
      <c r="S16" s="111"/>
      <c r="Z16" s="192"/>
      <c r="AA16" s="36"/>
    </row>
    <row r="17" spans="1:27" s="19" customFormat="1" ht="12.75">
      <c r="B17" s="24" t="s">
        <v>58</v>
      </c>
      <c r="C17" s="111">
        <v>-1261857.6200000001</v>
      </c>
      <c r="D17" s="176">
        <v>-451968.77</v>
      </c>
      <c r="E17" s="176">
        <v>-433855.61000000004</v>
      </c>
      <c r="F17" s="176">
        <v>-559163.75</v>
      </c>
      <c r="G17" s="111">
        <v>-1444988.1300000001</v>
      </c>
      <c r="H17" s="176">
        <v>-423945.93000000005</v>
      </c>
      <c r="I17" s="176">
        <v>-422440.66000000003</v>
      </c>
      <c r="J17" s="176">
        <v>-430515.23</v>
      </c>
      <c r="K17" s="111">
        <v>-1276901.82</v>
      </c>
      <c r="L17" s="176">
        <v>-400103.56000000006</v>
      </c>
      <c r="M17" s="176">
        <v>-399292.72000000003</v>
      </c>
      <c r="N17" s="176">
        <v>-519025.32000000007</v>
      </c>
      <c r="O17" s="111">
        <v>-1318421.6000000001</v>
      </c>
      <c r="P17" s="176"/>
      <c r="Q17" s="176"/>
      <c r="R17" s="176"/>
      <c r="S17" s="111">
        <v>0</v>
      </c>
      <c r="Z17" s="191"/>
      <c r="AA17" s="36"/>
    </row>
    <row r="18" spans="1:27" ht="12.75">
      <c r="B18" s="24" t="s">
        <v>59</v>
      </c>
      <c r="C18" s="111">
        <v>-7020856.1699999999</v>
      </c>
      <c r="D18" s="176">
        <v>-2239869.06</v>
      </c>
      <c r="E18" s="176">
        <v>-2193338.33</v>
      </c>
      <c r="F18" s="176">
        <v>-2122163.7461420526</v>
      </c>
      <c r="G18" s="111">
        <v>-6555371.1361420527</v>
      </c>
      <c r="H18" s="176">
        <v>-2188335.5338579472</v>
      </c>
      <c r="I18" s="176">
        <v>-2038251.38</v>
      </c>
      <c r="J18" s="176">
        <v>-1972501.3299999998</v>
      </c>
      <c r="K18" s="111">
        <v>-6199088.2438579472</v>
      </c>
      <c r="L18" s="176">
        <v>-2032908.6300000001</v>
      </c>
      <c r="M18" s="176">
        <v>-1812426.8</v>
      </c>
      <c r="N18" s="176">
        <v>-1872626.57</v>
      </c>
      <c r="O18" s="111">
        <v>-5717962</v>
      </c>
      <c r="P18" s="176"/>
      <c r="Q18" s="176"/>
      <c r="R18" s="176"/>
      <c r="S18" s="111">
        <v>0</v>
      </c>
      <c r="Z18" s="191"/>
      <c r="AA18" s="36"/>
    </row>
    <row r="19" spans="1:27" ht="24">
      <c r="B19" s="24" t="s">
        <v>60</v>
      </c>
      <c r="C19" s="111">
        <v>-189250.28000000003</v>
      </c>
      <c r="D19" s="112"/>
      <c r="E19" s="112"/>
      <c r="F19" s="112"/>
      <c r="G19" s="111">
        <v>-132279.67999999993</v>
      </c>
      <c r="H19" s="37"/>
      <c r="I19" s="37"/>
      <c r="J19" s="37"/>
      <c r="K19" s="111">
        <v>0</v>
      </c>
      <c r="L19" s="37"/>
      <c r="M19" s="37"/>
      <c r="N19" s="37"/>
      <c r="O19" s="111"/>
      <c r="P19" s="37"/>
      <c r="Q19" s="37"/>
      <c r="R19" s="37"/>
      <c r="S19" s="111"/>
      <c r="Z19" s="191"/>
      <c r="AA19" s="36"/>
    </row>
    <row r="20" spans="1:27" ht="13.5" thickBot="1">
      <c r="B20" s="22"/>
      <c r="C20" s="113">
        <v>1365184.833870969</v>
      </c>
      <c r="D20" s="113">
        <f>+SUM(D14:D19)</f>
        <v>653554.23000000138</v>
      </c>
      <c r="E20" s="113">
        <f t="shared" ref="E20:F20" si="13">+SUM(E14:E19)</f>
        <v>523353.31999999983</v>
      </c>
      <c r="F20" s="113">
        <f t="shared" si="13"/>
        <v>385567.79385794746</v>
      </c>
      <c r="G20" s="113">
        <f>+SUM(G14:G19)</f>
        <v>1430195.6638579469</v>
      </c>
      <c r="H20" s="113">
        <f t="shared" ref="H20:K20" si="14">+SUM(H14:H19)</f>
        <v>351643.64614205295</v>
      </c>
      <c r="I20" s="113">
        <f t="shared" si="14"/>
        <v>553742.56999999983</v>
      </c>
      <c r="J20" s="113">
        <f t="shared" si="14"/>
        <v>560741.53000000049</v>
      </c>
      <c r="K20" s="113">
        <f t="shared" si="14"/>
        <v>1466127.7461420512</v>
      </c>
      <c r="L20" s="113">
        <f t="shared" ref="L20:O20" si="15">+SUM(L14:L19)</f>
        <v>244628.76</v>
      </c>
      <c r="M20" s="113">
        <f t="shared" si="15"/>
        <v>394118.21999999951</v>
      </c>
      <c r="N20" s="113">
        <f t="shared" si="15"/>
        <v>-21196.249999999534</v>
      </c>
      <c r="O20" s="113">
        <f t="shared" si="15"/>
        <v>617550.73000000231</v>
      </c>
      <c r="P20" s="113">
        <f t="shared" ref="P20:S20" si="16">+SUM(P14:P19)</f>
        <v>0</v>
      </c>
      <c r="Q20" s="113">
        <f t="shared" si="16"/>
        <v>0</v>
      </c>
      <c r="R20" s="113">
        <f t="shared" si="16"/>
        <v>0</v>
      </c>
      <c r="S20" s="113">
        <f t="shared" si="16"/>
        <v>0</v>
      </c>
      <c r="U20" s="36"/>
      <c r="Z20" s="191"/>
      <c r="AA20" s="36"/>
    </row>
    <row r="21" spans="1:27" ht="12.75" thickTop="1">
      <c r="B21" s="22"/>
      <c r="C21" s="114"/>
      <c r="D21" s="117"/>
      <c r="E21" s="117"/>
      <c r="F21" s="117"/>
      <c r="G21" s="114"/>
      <c r="K21" s="114"/>
      <c r="O21" s="114"/>
      <c r="S21" s="114"/>
    </row>
    <row r="22" spans="1:27" ht="12" customHeight="1">
      <c r="A22" s="6" t="s">
        <v>61</v>
      </c>
      <c r="B22" s="22"/>
      <c r="C22" s="115" t="s">
        <v>51</v>
      </c>
      <c r="G22" s="115" t="s">
        <v>51</v>
      </c>
      <c r="K22" s="115" t="s">
        <v>51</v>
      </c>
      <c r="O22" s="115" t="s">
        <v>51</v>
      </c>
      <c r="S22" s="115" t="s">
        <v>51</v>
      </c>
    </row>
    <row r="23" spans="1:27" ht="47.25" customHeight="1">
      <c r="B23" s="26" t="s">
        <v>62</v>
      </c>
      <c r="C23" s="116" t="str">
        <f t="shared" ref="C23" si="17">+IF(C40&lt;0,"Yes","No")</f>
        <v>No</v>
      </c>
      <c r="G23" s="116" t="str">
        <f t="shared" ref="G23" si="18">+IF(G40&lt;0,"Yes","No")</f>
        <v>No</v>
      </c>
      <c r="K23" s="116" t="str">
        <f>+IF(K40&lt;0,"Yes","No")</f>
        <v>No</v>
      </c>
      <c r="O23" s="116" t="str">
        <f>+IF(O40&lt;0,"Yes","No")</f>
        <v>No</v>
      </c>
      <c r="S23" s="116" t="str">
        <f>+IF(S40&lt;0,"Yes","No")</f>
        <v>No</v>
      </c>
    </row>
    <row r="24" spans="1:27" ht="15" customHeight="1">
      <c r="B24" s="26"/>
      <c r="C24" s="111"/>
      <c r="G24" s="111"/>
      <c r="K24" s="111"/>
      <c r="O24" s="111"/>
      <c r="S24" s="111"/>
    </row>
    <row r="25" spans="1:27">
      <c r="B25" s="47" t="s">
        <v>64</v>
      </c>
      <c r="C25" s="114"/>
      <c r="D25" s="117"/>
      <c r="E25" s="117"/>
      <c r="F25" s="117"/>
      <c r="G25" s="114"/>
      <c r="K25" s="114"/>
      <c r="O25" s="114"/>
      <c r="S25" s="114"/>
    </row>
    <row r="26" spans="1:27">
      <c r="B26" s="5" t="s">
        <v>65</v>
      </c>
      <c r="C26" s="114">
        <v>3728344.8200000003</v>
      </c>
      <c r="D26" s="117"/>
      <c r="E26" s="117"/>
      <c r="F26" s="117"/>
      <c r="G26" s="114">
        <v>5092510.22</v>
      </c>
      <c r="K26" s="114">
        <v>4471608.3100000005</v>
      </c>
      <c r="O26" s="114">
        <v>6167164.9500000011</v>
      </c>
      <c r="S26" s="114"/>
    </row>
    <row r="27" spans="1:27">
      <c r="B27" s="5" t="s">
        <v>66</v>
      </c>
      <c r="C27" s="114">
        <v>4784713.5199999996</v>
      </c>
      <c r="D27" s="117"/>
      <c r="E27" s="117"/>
      <c r="F27" s="117"/>
      <c r="G27" s="114">
        <v>967568.62000000011</v>
      </c>
      <c r="K27" s="114">
        <v>0</v>
      </c>
      <c r="O27" s="114">
        <v>502545.26999999955</v>
      </c>
      <c r="S27" s="114"/>
    </row>
    <row r="28" spans="1:27">
      <c r="B28" s="5" t="s">
        <v>67</v>
      </c>
      <c r="C28" s="114">
        <v>0</v>
      </c>
      <c r="D28" s="117"/>
      <c r="E28" s="117"/>
      <c r="F28" s="117"/>
      <c r="G28" s="114">
        <v>0</v>
      </c>
      <c r="K28" s="114">
        <v>1281064.6599999992</v>
      </c>
      <c r="O28" s="114">
        <v>4000613.9199999981</v>
      </c>
      <c r="S28" s="114"/>
    </row>
    <row r="29" spans="1:27">
      <c r="B29" s="5" t="s">
        <v>68</v>
      </c>
      <c r="C29" s="114">
        <v>53617382.530000001</v>
      </c>
      <c r="D29" s="117"/>
      <c r="E29" s="117"/>
      <c r="F29" s="117"/>
      <c r="G29" s="114">
        <v>56887108.399999991</v>
      </c>
      <c r="K29" s="114">
        <v>53450319.109999999</v>
      </c>
      <c r="O29" s="114">
        <v>59066547.129999995</v>
      </c>
      <c r="S29" s="114"/>
    </row>
    <row r="30" spans="1:27" ht="12.75" thickBot="1">
      <c r="B30" s="6" t="s">
        <v>69</v>
      </c>
      <c r="C30" s="53">
        <v>62130440.870000005</v>
      </c>
      <c r="D30" s="117"/>
      <c r="E30" s="117"/>
      <c r="F30" s="117"/>
      <c r="G30" s="53">
        <v>62947187.239999995</v>
      </c>
      <c r="K30" s="53">
        <v>59202992.079999998</v>
      </c>
      <c r="O30" s="53">
        <v>69736871.269999996</v>
      </c>
      <c r="S30" s="53">
        <v>0</v>
      </c>
    </row>
    <row r="31" spans="1:27" ht="12" customHeight="1" thickTop="1">
      <c r="C31" s="118"/>
      <c r="D31" s="117"/>
      <c r="E31" s="117"/>
      <c r="F31" s="117"/>
      <c r="G31" s="118"/>
      <c r="K31" s="118"/>
      <c r="O31" s="118"/>
      <c r="S31" s="118"/>
    </row>
    <row r="32" spans="1:27" ht="12.75" customHeight="1">
      <c r="B32" s="6" t="s">
        <v>323</v>
      </c>
      <c r="C32" s="95">
        <v>17258644.400000002</v>
      </c>
      <c r="D32" s="117"/>
      <c r="E32" s="117"/>
      <c r="F32" s="117"/>
      <c r="G32" s="95">
        <v>10290019.469999999</v>
      </c>
      <c r="K32" s="95">
        <v>18174930.489999998</v>
      </c>
      <c r="O32" s="95">
        <v>20203869.18</v>
      </c>
      <c r="S32" s="95"/>
    </row>
    <row r="33" spans="2:19">
      <c r="B33" s="5" t="s">
        <v>70</v>
      </c>
      <c r="C33" s="45">
        <v>53724825.519999996</v>
      </c>
      <c r="D33" s="117"/>
      <c r="E33" s="117"/>
      <c r="F33" s="117"/>
      <c r="G33" s="89">
        <v>39145863.399999999</v>
      </c>
      <c r="K33" s="45">
        <v>54731383.769999996</v>
      </c>
      <c r="O33" s="45">
        <v>60333011.840000004</v>
      </c>
      <c r="S33" s="45"/>
    </row>
    <row r="34" spans="2:19">
      <c r="B34" s="5" t="s">
        <v>71</v>
      </c>
      <c r="C34" s="45">
        <v>83283577</v>
      </c>
      <c r="D34" s="117"/>
      <c r="E34" s="117"/>
      <c r="F34" s="117"/>
      <c r="G34" s="89">
        <v>63702676</v>
      </c>
      <c r="K34" s="89">
        <v>74943292</v>
      </c>
      <c r="O34" s="89">
        <v>84027285</v>
      </c>
      <c r="S34" s="45"/>
    </row>
    <row r="35" spans="2:19">
      <c r="B35" s="5" t="s">
        <v>72</v>
      </c>
      <c r="C35" s="89">
        <v>36466181.11999999</v>
      </c>
      <c r="D35" s="117"/>
      <c r="E35" s="117"/>
      <c r="F35" s="117"/>
      <c r="G35" s="89">
        <v>28855843.93</v>
      </c>
      <c r="K35" s="89">
        <v>36556453.280000001</v>
      </c>
      <c r="O35" s="89">
        <v>40129142.660000004</v>
      </c>
      <c r="S35" s="89"/>
    </row>
    <row r="36" spans="2:19">
      <c r="C36" s="43"/>
      <c r="D36" s="117"/>
      <c r="E36" s="117"/>
      <c r="F36" s="117"/>
      <c r="G36" s="43"/>
      <c r="K36" s="43"/>
      <c r="O36" s="43"/>
      <c r="S36" s="43"/>
    </row>
    <row r="37" spans="2:19">
      <c r="B37" s="5" t="s">
        <v>73</v>
      </c>
      <c r="C37" s="44">
        <v>650000000</v>
      </c>
      <c r="D37" s="117"/>
      <c r="E37" s="117"/>
      <c r="F37" s="117"/>
      <c r="G37" s="44">
        <v>650000000</v>
      </c>
      <c r="K37" s="44">
        <v>650000000</v>
      </c>
      <c r="O37" s="44">
        <v>650000000</v>
      </c>
      <c r="S37" s="44"/>
    </row>
    <row r="38" spans="2:19">
      <c r="B38" s="5" t="s">
        <v>74</v>
      </c>
      <c r="C38" s="44">
        <v>32500000</v>
      </c>
      <c r="D38" s="117"/>
      <c r="E38" s="117"/>
      <c r="F38" s="117"/>
      <c r="G38" s="44">
        <v>32500000</v>
      </c>
      <c r="K38" s="44">
        <v>32500000</v>
      </c>
      <c r="O38" s="44">
        <v>32500000</v>
      </c>
      <c r="S38" s="44"/>
    </row>
    <row r="39" spans="2:19">
      <c r="B39" s="5" t="s">
        <v>323</v>
      </c>
      <c r="C39" s="44">
        <v>-17258644.400000002</v>
      </c>
      <c r="D39" s="117"/>
      <c r="E39" s="117"/>
      <c r="F39" s="117"/>
      <c r="G39" s="44">
        <v>-10290019.469999999</v>
      </c>
      <c r="H39" s="67"/>
      <c r="K39" s="44">
        <v>-18174930.489999998</v>
      </c>
      <c r="L39" s="67"/>
      <c r="O39" s="44">
        <v>-20203869.18</v>
      </c>
      <c r="P39" s="67"/>
      <c r="S39" s="44"/>
    </row>
    <row r="40" spans="2:19">
      <c r="B40" s="6" t="s">
        <v>75</v>
      </c>
      <c r="C40" s="54">
        <v>15241355.599999998</v>
      </c>
      <c r="D40" s="117"/>
      <c r="E40" s="117"/>
      <c r="F40" s="117"/>
      <c r="G40" s="54">
        <v>22209980.530000001</v>
      </c>
      <c r="K40" s="54">
        <v>14325069.510000002</v>
      </c>
      <c r="O40" s="54">
        <v>12296130.82</v>
      </c>
      <c r="S40" s="54"/>
    </row>
  </sheetData>
  <pageMargins left="0.25" right="0.25" top="0.19270833333333334" bottom="0.12718750000000001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rgb="FF0070C0"/>
    <pageSetUpPr fitToPage="1"/>
  </sheetPr>
  <dimension ref="A5:FC68"/>
  <sheetViews>
    <sheetView workbookViewId="0">
      <selection activeCell="C20" sqref="C20"/>
    </sheetView>
  </sheetViews>
  <sheetFormatPr defaultColWidth="9.28515625" defaultRowHeight="12"/>
  <cols>
    <col min="1" max="1" width="3.5703125" style="5" customWidth="1"/>
    <col min="2" max="2" width="59" style="5" customWidth="1"/>
    <col min="3" max="4" width="18.7109375" style="5" customWidth="1"/>
    <col min="5" max="5" width="50.7109375" style="5" bestFit="1" customWidth="1"/>
    <col min="6" max="6" width="26.7109375" style="5" customWidth="1"/>
    <col min="7" max="7" width="14.28515625" style="5" bestFit="1" customWidth="1"/>
    <col min="8" max="8" width="11.28515625" style="5" bestFit="1" customWidth="1"/>
    <col min="9" max="9" width="9.28515625" style="5"/>
    <col min="10" max="10" width="12.7109375" style="5" bestFit="1" customWidth="1"/>
    <col min="11" max="11" width="12.5703125" style="5" bestFit="1" customWidth="1"/>
    <col min="12" max="16384" width="9.28515625" style="5"/>
  </cols>
  <sheetData>
    <row r="5" spans="1:10" ht="3.6" customHeight="1"/>
    <row r="6" spans="1:10">
      <c r="A6" s="39"/>
      <c r="B6" s="39" t="s">
        <v>6</v>
      </c>
      <c r="C6" s="91">
        <v>45565</v>
      </c>
      <c r="D6" s="91">
        <v>45657</v>
      </c>
      <c r="E6" s="179"/>
    </row>
    <row r="7" spans="1:10">
      <c r="A7" s="39"/>
      <c r="B7" s="39" t="s">
        <v>109</v>
      </c>
      <c r="C7" s="91">
        <v>45596</v>
      </c>
      <c r="D7" s="91">
        <v>45688</v>
      </c>
      <c r="E7" s="179"/>
      <c r="G7" s="12"/>
      <c r="H7" s="12"/>
    </row>
    <row r="8" spans="1:10" ht="3.6" customHeight="1">
      <c r="G8" s="16"/>
      <c r="H8" s="12"/>
    </row>
    <row r="9" spans="1:10" ht="24">
      <c r="B9" s="88" t="s">
        <v>110</v>
      </c>
      <c r="C9" s="211">
        <v>23446251.369999997</v>
      </c>
      <c r="D9" s="211">
        <v>273991091.06375861</v>
      </c>
      <c r="E9" s="212" t="s">
        <v>545</v>
      </c>
      <c r="F9" s="60"/>
      <c r="H9" s="38"/>
      <c r="J9" s="18"/>
    </row>
    <row r="10" spans="1:10">
      <c r="B10" s="9" t="s">
        <v>111</v>
      </c>
      <c r="C10" s="56">
        <v>23446251.369999997</v>
      </c>
      <c r="D10" s="56">
        <v>273991091.06375861</v>
      </c>
      <c r="E10" s="92"/>
      <c r="F10" s="60"/>
      <c r="G10" s="16"/>
      <c r="H10" s="15"/>
    </row>
    <row r="11" spans="1:10">
      <c r="A11" s="5">
        <v>1</v>
      </c>
      <c r="B11" s="5" t="s">
        <v>112</v>
      </c>
      <c r="C11" s="58">
        <v>-381562.35</v>
      </c>
      <c r="D11" s="58">
        <v>0</v>
      </c>
      <c r="E11" s="93"/>
      <c r="F11" s="60"/>
      <c r="H11" s="6"/>
    </row>
    <row r="12" spans="1:10">
      <c r="B12" s="5" t="s">
        <v>113</v>
      </c>
      <c r="C12" s="15"/>
      <c r="D12" s="58"/>
      <c r="E12" s="15"/>
      <c r="F12" s="60"/>
    </row>
    <row r="13" spans="1:10" s="6" customFormat="1">
      <c r="B13" s="9" t="s">
        <v>111</v>
      </c>
      <c r="C13" s="59">
        <v>23064689.019999996</v>
      </c>
      <c r="D13" s="59">
        <v>273991091.06375861</v>
      </c>
      <c r="E13" s="94"/>
      <c r="F13" s="60"/>
    </row>
    <row r="14" spans="1:10">
      <c r="A14" s="5">
        <v>2</v>
      </c>
      <c r="B14" s="5" t="s">
        <v>114</v>
      </c>
      <c r="C14" s="58">
        <v>-838739.45538199996</v>
      </c>
      <c r="D14" s="58">
        <v>-1042567.585382</v>
      </c>
      <c r="E14" s="94"/>
      <c r="F14" s="60"/>
      <c r="G14" s="96"/>
    </row>
    <row r="15" spans="1:10">
      <c r="B15" s="5" t="s">
        <v>36</v>
      </c>
      <c r="C15" s="193">
        <v>-1715.48</v>
      </c>
      <c r="D15" s="109">
        <v>-1722.3000000000002</v>
      </c>
      <c r="E15" s="180"/>
      <c r="F15" s="60"/>
      <c r="H15" s="96"/>
    </row>
    <row r="16" spans="1:10">
      <c r="B16" s="5" t="s">
        <v>309</v>
      </c>
      <c r="C16" s="57">
        <v>-955.41000000000008</v>
      </c>
      <c r="D16" s="57">
        <v>-955.41000000000008</v>
      </c>
      <c r="E16" s="180"/>
      <c r="F16" s="60"/>
      <c r="H16" s="96"/>
    </row>
    <row r="17" spans="1:8">
      <c r="B17" s="5" t="s">
        <v>116</v>
      </c>
      <c r="C17" s="57">
        <v>-267634.37</v>
      </c>
      <c r="D17" s="57">
        <v>-197513.90999999997</v>
      </c>
      <c r="E17" s="180"/>
      <c r="F17" s="60"/>
      <c r="G17" s="96"/>
      <c r="H17" s="96"/>
    </row>
    <row r="18" spans="1:8">
      <c r="B18" s="5" t="s">
        <v>284</v>
      </c>
      <c r="C18" s="57">
        <v>-86250</v>
      </c>
      <c r="D18" s="57">
        <v>-129375</v>
      </c>
      <c r="E18" s="180"/>
      <c r="F18" s="60"/>
      <c r="H18" s="96"/>
    </row>
    <row r="19" spans="1:8">
      <c r="B19" s="5" t="s">
        <v>285</v>
      </c>
      <c r="C19" s="57">
        <v>-115609.43</v>
      </c>
      <c r="D19" s="57">
        <v>-114554.68999999999</v>
      </c>
      <c r="E19" s="180"/>
      <c r="F19" s="60"/>
      <c r="H19" s="96"/>
    </row>
    <row r="20" spans="1:8" ht="12.75" customHeight="1">
      <c r="B20" s="5" t="s">
        <v>308</v>
      </c>
      <c r="C20" s="57">
        <v>-55890</v>
      </c>
      <c r="D20" s="57">
        <v>-21390</v>
      </c>
      <c r="E20" s="180"/>
      <c r="F20" s="60"/>
      <c r="H20" s="96"/>
    </row>
    <row r="21" spans="1:8" ht="11.25" customHeight="1">
      <c r="B21" s="5" t="s">
        <v>307</v>
      </c>
      <c r="C21" s="57">
        <v>-48371.515000000014</v>
      </c>
      <c r="D21" s="57">
        <v>-48371.505000000019</v>
      </c>
      <c r="E21" s="180"/>
      <c r="F21" s="60"/>
      <c r="H21" s="96"/>
    </row>
    <row r="22" spans="1:8" ht="11.25" customHeight="1">
      <c r="B22" s="5" t="s">
        <v>35</v>
      </c>
      <c r="C22" s="57">
        <v>-14883.990000000011</v>
      </c>
      <c r="D22" s="57">
        <v>-14883.980000000012</v>
      </c>
      <c r="E22" s="180"/>
      <c r="F22" s="60"/>
      <c r="H22" s="96"/>
    </row>
    <row r="23" spans="1:8">
      <c r="B23" s="5" t="s">
        <v>37</v>
      </c>
      <c r="C23" s="57">
        <v>-39951.010000000009</v>
      </c>
      <c r="D23" s="57">
        <v>-51439.000000000015</v>
      </c>
      <c r="E23" s="180"/>
      <c r="F23" s="60"/>
      <c r="H23" s="96"/>
    </row>
    <row r="24" spans="1:8">
      <c r="B24" s="5" t="s">
        <v>115</v>
      </c>
      <c r="C24" s="57">
        <v>-8474.5400000000081</v>
      </c>
      <c r="D24" s="57">
        <v>-8186.7800000000088</v>
      </c>
      <c r="E24" s="180"/>
      <c r="F24" s="60"/>
      <c r="H24" s="96"/>
    </row>
    <row r="25" spans="1:8">
      <c r="B25" s="5" t="s">
        <v>310</v>
      </c>
      <c r="C25" s="57">
        <v>-47398.249999999993</v>
      </c>
      <c r="D25" s="57">
        <v>-187852.78999999998</v>
      </c>
      <c r="E25" s="180"/>
      <c r="F25" s="60"/>
      <c r="H25" s="96"/>
    </row>
    <row r="26" spans="1:8" ht="12.75" customHeight="1">
      <c r="B26" s="5" t="s">
        <v>311</v>
      </c>
      <c r="C26" s="57">
        <v>-3878.4100000000385</v>
      </c>
      <c r="D26" s="57">
        <v>-6252.7300000000396</v>
      </c>
      <c r="E26" s="180"/>
      <c r="F26" s="60"/>
      <c r="H26" s="96"/>
    </row>
    <row r="27" spans="1:8">
      <c r="B27" s="5" t="s">
        <v>117</v>
      </c>
      <c r="C27" s="90">
        <v>-147727.05038199999</v>
      </c>
      <c r="D27" s="90">
        <v>-260069.49038200002</v>
      </c>
      <c r="E27" s="180"/>
      <c r="F27" s="60"/>
      <c r="H27" s="96"/>
    </row>
    <row r="28" spans="1:8" s="6" customFormat="1">
      <c r="B28" s="9" t="s">
        <v>111</v>
      </c>
      <c r="C28" s="59">
        <v>22225949.564617995</v>
      </c>
      <c r="D28" s="59">
        <v>272948523.47837663</v>
      </c>
      <c r="E28" s="94"/>
      <c r="F28" s="60"/>
      <c r="H28" s="96"/>
    </row>
    <row r="29" spans="1:8">
      <c r="A29" s="5">
        <v>3</v>
      </c>
      <c r="B29" s="5" t="s">
        <v>118</v>
      </c>
      <c r="C29" s="42">
        <v>-701087.77619400399</v>
      </c>
      <c r="D29" s="55">
        <v>-414134.82619400398</v>
      </c>
      <c r="E29" s="180"/>
      <c r="F29" s="60"/>
      <c r="H29" s="96"/>
    </row>
    <row r="30" spans="1:8" s="6" customFormat="1">
      <c r="B30" s="9" t="s">
        <v>111</v>
      </c>
      <c r="C30" s="59">
        <v>21524861.788423993</v>
      </c>
      <c r="D30" s="59">
        <v>272534388.65218264</v>
      </c>
      <c r="E30" s="94"/>
      <c r="F30" s="60"/>
    </row>
    <row r="31" spans="1:8">
      <c r="A31" s="5">
        <v>4</v>
      </c>
      <c r="B31" s="5" t="s">
        <v>136</v>
      </c>
      <c r="F31" s="60"/>
    </row>
    <row r="32" spans="1:8" s="6" customFormat="1">
      <c r="B32" s="9" t="s">
        <v>111</v>
      </c>
      <c r="C32" s="59">
        <v>21524861.788423993</v>
      </c>
      <c r="D32" s="59">
        <v>272534388.65218264</v>
      </c>
      <c r="E32" s="94"/>
      <c r="F32" s="60"/>
    </row>
    <row r="33" spans="1:11">
      <c r="A33" s="5">
        <v>5</v>
      </c>
      <c r="B33" s="5" t="s">
        <v>119</v>
      </c>
      <c r="C33" s="93">
        <v>-5029658.9214026555</v>
      </c>
      <c r="D33" s="58">
        <v>-4617698.3694674727</v>
      </c>
      <c r="E33" s="93"/>
      <c r="F33" s="60"/>
    </row>
    <row r="34" spans="1:11" s="6" customFormat="1">
      <c r="B34" s="9" t="s">
        <v>111</v>
      </c>
      <c r="C34" s="59">
        <v>16495202.867021337</v>
      </c>
      <c r="D34" s="59">
        <v>267916690.28271517</v>
      </c>
      <c r="E34" s="94"/>
      <c r="F34" s="60"/>
    </row>
    <row r="35" spans="1:11">
      <c r="A35" s="5">
        <f>+A33+1</f>
        <v>6</v>
      </c>
      <c r="B35" s="5" t="s">
        <v>120</v>
      </c>
      <c r="C35" s="93">
        <v>-682319.22876561154</v>
      </c>
      <c r="D35" s="93">
        <v>-628791.85607370315</v>
      </c>
      <c r="E35" s="93"/>
      <c r="F35" s="60"/>
    </row>
    <row r="36" spans="1:11" s="6" customFormat="1">
      <c r="B36" s="9" t="s">
        <v>111</v>
      </c>
      <c r="C36" s="59">
        <v>15812883.638255727</v>
      </c>
      <c r="D36" s="59">
        <v>267287898.42664146</v>
      </c>
      <c r="E36" s="94"/>
      <c r="F36" s="60"/>
    </row>
    <row r="37" spans="1:11">
      <c r="A37" s="5">
        <f>+A35+1</f>
        <v>7</v>
      </c>
      <c r="B37" s="5" t="s">
        <v>121</v>
      </c>
      <c r="C37" s="15"/>
      <c r="D37" s="15"/>
      <c r="E37" s="15"/>
      <c r="F37" s="60"/>
    </row>
    <row r="38" spans="1:11" s="6" customFormat="1">
      <c r="B38" s="9" t="s">
        <v>111</v>
      </c>
      <c r="C38" s="59">
        <v>15812883.638255727</v>
      </c>
      <c r="D38" s="59">
        <v>267287898.42664146</v>
      </c>
      <c r="E38" s="94"/>
      <c r="F38" s="60"/>
    </row>
    <row r="39" spans="1:11">
      <c r="A39" s="5">
        <f>+A37+1</f>
        <v>8</v>
      </c>
      <c r="B39" s="5" t="s">
        <v>122</v>
      </c>
      <c r="C39" s="93">
        <v>-337025.93672196945</v>
      </c>
      <c r="D39" s="58">
        <v>-310982.1599628767</v>
      </c>
      <c r="E39" s="93"/>
      <c r="F39" s="60"/>
    </row>
    <row r="40" spans="1:11" s="6" customFormat="1">
      <c r="B40" s="9" t="s">
        <v>111</v>
      </c>
      <c r="C40" s="59">
        <v>15475857.701533757</v>
      </c>
      <c r="D40" s="59">
        <v>266976916.2666786</v>
      </c>
      <c r="E40" s="94"/>
      <c r="F40" s="60"/>
    </row>
    <row r="41" spans="1:11">
      <c r="A41" s="5">
        <f>+A39+1</f>
        <v>9</v>
      </c>
      <c r="B41" s="5" t="s">
        <v>123</v>
      </c>
      <c r="C41" s="93">
        <v>0</v>
      </c>
      <c r="D41" s="93">
        <v>0</v>
      </c>
      <c r="E41" s="93"/>
      <c r="F41" s="60"/>
      <c r="J41" s="58"/>
    </row>
    <row r="42" spans="1:11" s="6" customFormat="1">
      <c r="B42" s="9" t="s">
        <v>111</v>
      </c>
      <c r="C42" s="59">
        <v>15475857.701533757</v>
      </c>
      <c r="D42" s="59">
        <v>266976916.2666786</v>
      </c>
      <c r="E42" s="94"/>
      <c r="F42" s="60"/>
      <c r="G42" s="20"/>
    </row>
    <row r="43" spans="1:11">
      <c r="A43" s="5">
        <v>10</v>
      </c>
      <c r="B43" s="5" t="s">
        <v>124</v>
      </c>
      <c r="C43" s="42">
        <v>-1138193.1857298126</v>
      </c>
      <c r="D43" s="55">
        <v>-1056522.3503232456</v>
      </c>
      <c r="E43" s="42"/>
      <c r="F43" s="60"/>
      <c r="H43" s="21"/>
    </row>
    <row r="44" spans="1:11">
      <c r="B44" s="5" t="s">
        <v>125</v>
      </c>
      <c r="C44" s="15"/>
      <c r="D44" s="15"/>
      <c r="E44" s="92"/>
      <c r="F44" s="92"/>
      <c r="G44" s="92"/>
      <c r="H44" s="92"/>
      <c r="I44" s="92"/>
    </row>
    <row r="45" spans="1:11" s="6" customFormat="1">
      <c r="B45" s="9" t="s">
        <v>111</v>
      </c>
      <c r="C45" s="59">
        <v>14337664.515803944</v>
      </c>
      <c r="D45" s="59">
        <v>265920393.91635534</v>
      </c>
      <c r="E45" s="92"/>
      <c r="F45" s="92"/>
      <c r="G45" s="92"/>
      <c r="H45" s="92"/>
      <c r="I45" s="92"/>
    </row>
    <row r="46" spans="1:11">
      <c r="A46" s="5">
        <v>11</v>
      </c>
      <c r="B46" s="5" t="s">
        <v>126</v>
      </c>
      <c r="C46" s="20"/>
      <c r="D46" s="20"/>
      <c r="E46" s="92"/>
      <c r="F46" s="92"/>
      <c r="G46" s="92"/>
      <c r="H46" s="92"/>
      <c r="I46" s="92"/>
    </row>
    <row r="47" spans="1:11">
      <c r="B47" s="5" t="s">
        <v>127</v>
      </c>
      <c r="C47" s="62">
        <v>-11028972.704764944</v>
      </c>
      <c r="D47" s="61">
        <v>-178960792.78232279</v>
      </c>
      <c r="E47" s="92"/>
      <c r="F47" s="92"/>
      <c r="G47" s="92"/>
      <c r="H47" s="92"/>
      <c r="I47" s="92"/>
      <c r="K47" s="60"/>
    </row>
    <row r="48" spans="1:11">
      <c r="B48" s="5" t="s">
        <v>128</v>
      </c>
      <c r="C48" s="62">
        <v>-1279360.8334065641</v>
      </c>
      <c r="D48" s="61">
        <v>-20759451.95998618</v>
      </c>
      <c r="E48" s="92"/>
      <c r="F48" s="92"/>
      <c r="G48" s="92"/>
      <c r="H48" s="92"/>
      <c r="I48" s="92"/>
      <c r="K48" s="60"/>
    </row>
    <row r="49" spans="1:159">
      <c r="B49" s="5" t="s">
        <v>129</v>
      </c>
      <c r="C49" s="62">
        <v>0</v>
      </c>
      <c r="D49" s="61">
        <v>0</v>
      </c>
      <c r="E49" s="92"/>
      <c r="F49" s="92"/>
      <c r="G49" s="92"/>
      <c r="H49" s="92"/>
      <c r="I49" s="92"/>
      <c r="K49" s="60"/>
    </row>
    <row r="50" spans="1:159">
      <c r="B50" s="5" t="s">
        <v>130</v>
      </c>
      <c r="C50" s="62">
        <v>-595564.52578276547</v>
      </c>
      <c r="D50" s="61">
        <v>-9663882.801316062</v>
      </c>
      <c r="E50" s="92"/>
      <c r="F50" s="92"/>
      <c r="G50" s="92"/>
      <c r="H50" s="92"/>
      <c r="I50" s="92"/>
      <c r="K50" s="60"/>
    </row>
    <row r="51" spans="1:159">
      <c r="B51" s="5" t="s">
        <v>131</v>
      </c>
      <c r="C51" s="62">
        <v>-1433766.4518496722</v>
      </c>
      <c r="D51" s="61">
        <v>-23264903.066667993</v>
      </c>
      <c r="E51" s="92"/>
      <c r="F51" s="92"/>
      <c r="G51" s="92"/>
      <c r="H51" s="92"/>
      <c r="I51" s="92"/>
      <c r="K51" s="60"/>
    </row>
    <row r="52" spans="1:159" s="6" customFormat="1">
      <c r="B52" s="9" t="s">
        <v>111</v>
      </c>
      <c r="C52" s="56">
        <v>0</v>
      </c>
      <c r="D52" s="56">
        <v>33271363.306062311</v>
      </c>
      <c r="E52" s="92"/>
      <c r="F52" s="92"/>
      <c r="G52" s="92"/>
      <c r="H52" s="92"/>
      <c r="I52" s="92"/>
    </row>
    <row r="53" spans="1:159">
      <c r="A53" s="5">
        <v>12</v>
      </c>
      <c r="B53" s="5" t="s">
        <v>542</v>
      </c>
      <c r="C53" s="19"/>
      <c r="D53" s="19"/>
      <c r="E53" s="19"/>
      <c r="F53" s="48"/>
      <c r="G53" s="49"/>
    </row>
    <row r="54" spans="1:159">
      <c r="B54" s="9" t="s">
        <v>111</v>
      </c>
      <c r="C54" s="56">
        <v>0</v>
      </c>
      <c r="D54" s="56">
        <v>33271363.306062311</v>
      </c>
      <c r="E54" s="92"/>
      <c r="F54" s="19"/>
      <c r="G54" s="19"/>
    </row>
    <row r="55" spans="1:159">
      <c r="A55" s="5">
        <v>13</v>
      </c>
      <c r="B55" s="5" t="s">
        <v>543</v>
      </c>
      <c r="C55" s="19"/>
      <c r="D55" s="19"/>
      <c r="E55" s="19"/>
      <c r="F55" s="20"/>
      <c r="G55" s="20"/>
      <c r="H55" s="60"/>
    </row>
    <row r="56" spans="1:159">
      <c r="B56" s="9" t="s">
        <v>111</v>
      </c>
      <c r="C56" s="56">
        <v>0</v>
      </c>
      <c r="D56" s="56">
        <v>33271363.306062311</v>
      </c>
      <c r="E56" s="92"/>
      <c r="F56" s="19"/>
      <c r="G56" s="19"/>
      <c r="H56" s="60"/>
    </row>
    <row r="57" spans="1:159">
      <c r="A57" s="5">
        <v>14</v>
      </c>
      <c r="B57" s="5" t="s">
        <v>132</v>
      </c>
      <c r="C57" s="19"/>
      <c r="D57" s="19"/>
      <c r="E57" s="19"/>
      <c r="F57" s="19"/>
      <c r="G57" s="19"/>
      <c r="H57" s="60"/>
    </row>
    <row r="58" spans="1:159">
      <c r="B58" s="9" t="s">
        <v>111</v>
      </c>
      <c r="C58" s="56">
        <v>0</v>
      </c>
      <c r="D58" s="56">
        <v>33271363.306062311</v>
      </c>
      <c r="E58" s="92"/>
      <c r="F58" s="19"/>
      <c r="G58" s="19"/>
    </row>
    <row r="59" spans="1:159">
      <c r="A59" s="5">
        <v>15</v>
      </c>
      <c r="B59" s="5" t="s">
        <v>133</v>
      </c>
      <c r="C59" s="19"/>
      <c r="D59" s="19"/>
      <c r="E59" s="19"/>
      <c r="F59" s="19"/>
      <c r="G59" s="19"/>
    </row>
    <row r="60" spans="1:159">
      <c r="B60" s="9" t="s">
        <v>111</v>
      </c>
      <c r="C60" s="56">
        <v>0</v>
      </c>
      <c r="D60" s="56">
        <v>33271363.306062311</v>
      </c>
      <c r="E60" s="92"/>
      <c r="F60" s="20"/>
      <c r="G60" s="20"/>
    </row>
    <row r="61" spans="1:159">
      <c r="A61" s="5">
        <v>16</v>
      </c>
      <c r="B61" s="5" t="s">
        <v>137</v>
      </c>
      <c r="C61" s="19"/>
      <c r="D61" s="19"/>
      <c r="E61" s="19"/>
      <c r="F61" s="19"/>
      <c r="G61" s="19"/>
      <c r="FC61" s="5" t="s">
        <v>290</v>
      </c>
    </row>
    <row r="62" spans="1:159">
      <c r="B62" s="9" t="s">
        <v>111</v>
      </c>
      <c r="C62" s="56">
        <v>0</v>
      </c>
      <c r="D62" s="56">
        <v>33271363.306062311</v>
      </c>
      <c r="E62" s="92"/>
    </row>
    <row r="63" spans="1:159">
      <c r="A63" s="5">
        <v>17</v>
      </c>
      <c r="B63" s="5" t="s">
        <v>544</v>
      </c>
    </row>
    <row r="64" spans="1:159">
      <c r="B64" s="9" t="s">
        <v>134</v>
      </c>
      <c r="C64" s="56">
        <v>0</v>
      </c>
      <c r="D64" s="56">
        <v>33271363.306062311</v>
      </c>
      <c r="E64" s="92"/>
    </row>
    <row r="66" spans="2:5">
      <c r="B66" s="12" t="s">
        <v>135</v>
      </c>
      <c r="C66" s="18">
        <v>-23446251.369999997</v>
      </c>
      <c r="D66" s="18">
        <v>-240719727.75769636</v>
      </c>
      <c r="E66" s="18"/>
    </row>
    <row r="68" spans="2:5">
      <c r="C68" s="209">
        <v>0</v>
      </c>
      <c r="D68" s="209">
        <v>33271363.306062251</v>
      </c>
      <c r="E68" s="6" t="s">
        <v>546</v>
      </c>
    </row>
  </sheetData>
  <dataConsolidate/>
  <pageMargins left="0.25" right="0.25" top="0.19270833333333334" bottom="0.12718750000000001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1331C-BF44-4D2B-91B0-10859C6B0A77}">
  <sheetPr codeName="Sheet30">
    <tabColor rgb="FF0070C0"/>
  </sheetPr>
  <dimension ref="A1:I137"/>
  <sheetViews>
    <sheetView workbookViewId="0">
      <selection activeCell="G44" sqref="G44"/>
    </sheetView>
  </sheetViews>
  <sheetFormatPr defaultColWidth="8.7109375" defaultRowHeight="12"/>
  <cols>
    <col min="1" max="1" width="33.28515625" style="35" customWidth="1"/>
    <col min="2" max="2" width="18.28515625" style="35" customWidth="1"/>
    <col min="3" max="3" width="14.28515625" style="35" customWidth="1"/>
    <col min="4" max="4" width="14.28515625" style="66" customWidth="1"/>
    <col min="5" max="5" width="14.42578125" style="66" customWidth="1"/>
    <col min="6" max="6" width="15.7109375" style="64" customWidth="1"/>
    <col min="7" max="7" width="15.7109375" style="5" customWidth="1"/>
    <col min="8" max="16384" width="8.7109375" style="5"/>
  </cols>
  <sheetData>
    <row r="1" spans="1:9" ht="12" customHeight="1">
      <c r="F1" s="66"/>
    </row>
    <row r="2" spans="1:9" ht="12" customHeight="1">
      <c r="F2" s="66"/>
    </row>
    <row r="3" spans="1:9" ht="12" customHeight="1">
      <c r="F3" s="66"/>
    </row>
    <row r="4" spans="1:9" ht="12" customHeight="1">
      <c r="F4" s="66"/>
    </row>
    <row r="5" spans="1:9" ht="12" customHeight="1">
      <c r="F5" s="66"/>
    </row>
    <row r="6" spans="1:9" ht="12" customHeight="1">
      <c r="A6" s="65" t="s">
        <v>138</v>
      </c>
      <c r="B6" s="65"/>
      <c r="C6" s="65"/>
      <c r="D6" s="65"/>
      <c r="E6" s="65"/>
      <c r="F6" s="66"/>
    </row>
    <row r="8" spans="1:9" ht="38.25">
      <c r="A8" s="68"/>
      <c r="B8" s="68"/>
      <c r="C8" s="68"/>
      <c r="D8" s="68" t="s">
        <v>139</v>
      </c>
      <c r="E8" s="68" t="s">
        <v>140</v>
      </c>
      <c r="F8" s="5"/>
      <c r="H8" s="6"/>
      <c r="I8" s="6"/>
    </row>
    <row r="9" spans="1:9">
      <c r="A9" s="5"/>
      <c r="C9" s="5"/>
      <c r="D9" s="5"/>
      <c r="E9" s="5"/>
      <c r="F9" s="5"/>
    </row>
    <row r="10" spans="1:9" ht="12.75">
      <c r="A10" s="69" t="s">
        <v>6</v>
      </c>
      <c r="B10" s="69"/>
      <c r="C10" s="69"/>
      <c r="D10" s="70">
        <v>45657</v>
      </c>
      <c r="E10" s="70">
        <v>43443</v>
      </c>
      <c r="F10" s="5"/>
    </row>
    <row r="11" spans="1:9" ht="12.75">
      <c r="A11" s="69" t="s">
        <v>141</v>
      </c>
      <c r="B11" s="69"/>
      <c r="C11" s="69"/>
      <c r="D11" s="71">
        <v>239884688.02050009</v>
      </c>
      <c r="E11" s="71">
        <v>450074475.06999987</v>
      </c>
      <c r="F11" s="63"/>
    </row>
    <row r="12" spans="1:9" ht="12.75">
      <c r="A12" s="69" t="s">
        <v>142</v>
      </c>
      <c r="B12" s="69"/>
      <c r="C12" s="69"/>
      <c r="D12" s="71">
        <v>338640095.05000001</v>
      </c>
      <c r="E12" s="71">
        <v>530908191.93000001</v>
      </c>
      <c r="F12" s="40"/>
    </row>
    <row r="13" spans="1:9" ht="12.75">
      <c r="A13" s="69" t="s">
        <v>143</v>
      </c>
      <c r="B13" s="69"/>
      <c r="C13" s="69"/>
      <c r="D13" s="187">
        <v>108</v>
      </c>
      <c r="E13" s="71">
        <v>185</v>
      </c>
      <c r="F13" s="40"/>
    </row>
    <row r="14" spans="1:9" ht="15">
      <c r="A14" s="69" t="s">
        <v>144</v>
      </c>
      <c r="B14" s="69"/>
      <c r="C14" s="69"/>
      <c r="D14" s="188">
        <v>2</v>
      </c>
      <c r="E14" s="71">
        <v>0</v>
      </c>
      <c r="F14" s="5"/>
    </row>
    <row r="15" spans="1:9" ht="12.75">
      <c r="A15" s="69" t="s">
        <v>145</v>
      </c>
      <c r="B15" s="69"/>
      <c r="C15" s="69"/>
      <c r="D15" s="182">
        <v>0</v>
      </c>
      <c r="E15" s="71">
        <v>0</v>
      </c>
      <c r="F15" s="5"/>
    </row>
    <row r="16" spans="1:9" ht="12.75">
      <c r="A16" s="69" t="s">
        <v>146</v>
      </c>
      <c r="B16" s="69"/>
      <c r="C16" s="69"/>
      <c r="D16" s="189">
        <f>+D13-D14</f>
        <v>106</v>
      </c>
      <c r="E16" s="71">
        <v>185</v>
      </c>
      <c r="F16" s="5"/>
    </row>
    <row r="17" spans="1:6" ht="12.75">
      <c r="A17" s="69" t="s">
        <v>147</v>
      </c>
      <c r="B17" s="69"/>
      <c r="C17" s="69"/>
      <c r="D17" s="72" t="s">
        <v>286</v>
      </c>
      <c r="E17" s="72" t="s">
        <v>148</v>
      </c>
      <c r="F17" s="5"/>
    </row>
    <row r="18" spans="1:6" ht="12.75">
      <c r="A18" s="69" t="s">
        <v>149</v>
      </c>
      <c r="B18" s="69"/>
      <c r="C18" s="69"/>
      <c r="D18" s="190">
        <f>B29</f>
        <v>0.63587947460797134</v>
      </c>
      <c r="E18" s="74">
        <v>0.54867649543071872</v>
      </c>
      <c r="F18" s="5"/>
    </row>
    <row r="19" spans="1:6" ht="12.75">
      <c r="A19" s="69" t="s">
        <v>150</v>
      </c>
      <c r="B19" s="69"/>
      <c r="C19" s="69"/>
      <c r="D19" s="190">
        <f>B31</f>
        <v>3.6419008171181363E-2</v>
      </c>
      <c r="E19" s="74">
        <v>3.5224094749370785E-2</v>
      </c>
      <c r="F19" s="5"/>
    </row>
    <row r="20" spans="1:6" ht="12.75">
      <c r="A20" s="69" t="s">
        <v>151</v>
      </c>
      <c r="B20" s="69"/>
      <c r="C20" s="131"/>
      <c r="D20" s="159">
        <f>B32</f>
        <v>180.04358748018691</v>
      </c>
      <c r="E20" s="107">
        <v>180</v>
      </c>
      <c r="F20" s="5"/>
    </row>
    <row r="21" spans="1:6" ht="12.75">
      <c r="A21" s="69" t="s">
        <v>152</v>
      </c>
      <c r="B21" s="69"/>
      <c r="C21" s="131"/>
      <c r="D21" s="159">
        <f>B33</f>
        <v>89.7</v>
      </c>
      <c r="E21" s="107">
        <v>137.26853915279514</v>
      </c>
      <c r="F21" s="5"/>
    </row>
    <row r="22" spans="1:6" ht="12.75">
      <c r="A22" s="69" t="s">
        <v>153</v>
      </c>
      <c r="B22" s="69"/>
      <c r="C22" s="69"/>
      <c r="D22" s="159">
        <f>B34</f>
        <v>90</v>
      </c>
      <c r="E22" s="107">
        <v>42.7314608472049</v>
      </c>
      <c r="F22" s="5"/>
    </row>
    <row r="23" spans="1:6" ht="15.75" customHeight="1">
      <c r="A23" s="5"/>
      <c r="C23" s="5"/>
      <c r="D23" s="36"/>
      <c r="E23" s="5"/>
      <c r="F23" s="5"/>
    </row>
    <row r="24" spans="1:6">
      <c r="A24" s="6"/>
    </row>
    <row r="26" spans="1:6" ht="15">
      <c r="A26" s="147" t="s">
        <v>154</v>
      </c>
      <c r="B26" s="162" t="s">
        <v>300</v>
      </c>
      <c r="C26" s="162" t="s">
        <v>301</v>
      </c>
      <c r="D26" s="162" t="s">
        <v>302</v>
      </c>
      <c r="E26"/>
    </row>
    <row r="27" spans="1:6" ht="15">
      <c r="A27" s="138" t="s">
        <v>155</v>
      </c>
      <c r="B27" s="132">
        <v>7260330.3693985669</v>
      </c>
      <c r="C27" s="132">
        <v>185700.56</v>
      </c>
      <c r="D27" s="132">
        <v>19457550</v>
      </c>
      <c r="E27"/>
    </row>
    <row r="28" spans="1:6" ht="15">
      <c r="A28" s="138" t="s">
        <v>156</v>
      </c>
      <c r="B28" s="132">
        <v>2263852.1850990565</v>
      </c>
      <c r="C28" s="132">
        <v>3427.65</v>
      </c>
      <c r="D28" s="132">
        <v>19219498.554499999</v>
      </c>
      <c r="E28"/>
    </row>
    <row r="29" spans="1:6" ht="15">
      <c r="A29" s="138" t="s">
        <v>157</v>
      </c>
      <c r="B29" s="145">
        <v>0.63587947460797134</v>
      </c>
      <c r="C29" s="145">
        <v>0.23</v>
      </c>
      <c r="D29" s="145">
        <v>0.8</v>
      </c>
      <c r="E29"/>
    </row>
    <row r="30" spans="1:6" ht="15">
      <c r="A30" s="138" t="s">
        <v>158</v>
      </c>
      <c r="B30" s="145">
        <v>0.5911767186552187</v>
      </c>
      <c r="C30" s="145">
        <v>1.0962823919559274E-3</v>
      </c>
      <c r="D30" s="145">
        <v>3.0664262400618871</v>
      </c>
      <c r="E30"/>
    </row>
    <row r="31" spans="1:6" ht="15">
      <c r="A31" s="138" t="s">
        <v>159</v>
      </c>
      <c r="B31" s="177">
        <v>3.6419008171181363E-2</v>
      </c>
      <c r="C31" s="160">
        <v>0.02</v>
      </c>
      <c r="D31" s="160">
        <v>0.06</v>
      </c>
      <c r="E31"/>
    </row>
    <row r="32" spans="1:6" ht="15">
      <c r="A32" s="138" t="s">
        <v>160</v>
      </c>
      <c r="B32" s="161">
        <v>180.04358748018691</v>
      </c>
      <c r="C32" s="148">
        <v>162</v>
      </c>
      <c r="D32" s="148">
        <v>348</v>
      </c>
      <c r="E32"/>
    </row>
    <row r="33" spans="1:8" ht="15">
      <c r="A33" s="138" t="s">
        <v>161</v>
      </c>
      <c r="B33" s="161">
        <v>89.7</v>
      </c>
      <c r="C33" s="148">
        <v>1</v>
      </c>
      <c r="D33" s="148">
        <v>267</v>
      </c>
      <c r="E33"/>
    </row>
    <row r="34" spans="1:8" ht="15">
      <c r="A34" s="138" t="s">
        <v>162</v>
      </c>
      <c r="B34" s="146">
        <v>90</v>
      </c>
      <c r="C34" s="146">
        <v>62</v>
      </c>
      <c r="D34" s="146">
        <v>179</v>
      </c>
      <c r="E34"/>
    </row>
    <row r="35" spans="1:8" ht="15">
      <c r="A35"/>
      <c r="B35"/>
      <c r="C35"/>
      <c r="D35"/>
      <c r="E35"/>
    </row>
    <row r="36" spans="1:8" ht="15">
      <c r="A36"/>
      <c r="B36"/>
      <c r="C36"/>
      <c r="D36"/>
      <c r="E36"/>
    </row>
    <row r="37" spans="1:8" ht="12.75">
      <c r="A37" s="86" t="s">
        <v>163</v>
      </c>
      <c r="B37" s="86"/>
      <c r="C37" s="86"/>
      <c r="D37" s="86"/>
      <c r="E37" s="86"/>
    </row>
    <row r="38" spans="1:8" ht="45">
      <c r="A38" s="149" t="s">
        <v>293</v>
      </c>
      <c r="B38" s="150" t="s">
        <v>172</v>
      </c>
      <c r="C38" s="151" t="s">
        <v>213</v>
      </c>
      <c r="D38" s="152" t="s">
        <v>143</v>
      </c>
      <c r="E38" s="151" t="s">
        <v>214</v>
      </c>
    </row>
    <row r="39" spans="1:8" ht="15">
      <c r="A39" t="s">
        <v>164</v>
      </c>
      <c r="B39" s="164">
        <v>2212607.25</v>
      </c>
      <c r="C39" s="11">
        <v>9.2204135231441584E-3</v>
      </c>
      <c r="D39">
        <v>2</v>
      </c>
      <c r="E39" s="11">
        <v>1.8867924528301886E-2</v>
      </c>
    </row>
    <row r="40" spans="1:8" ht="15">
      <c r="A40" t="s">
        <v>165</v>
      </c>
      <c r="B40" s="164">
        <v>3170987.78</v>
      </c>
      <c r="C40" s="11">
        <v>1.3214192716957278E-2</v>
      </c>
      <c r="D40">
        <v>1</v>
      </c>
      <c r="E40" s="11">
        <v>9.433962264150943E-3</v>
      </c>
    </row>
    <row r="41" spans="1:8" s="69" customFormat="1" ht="15">
      <c r="A41" t="s">
        <v>166</v>
      </c>
      <c r="B41" s="164">
        <v>112697168.65299998</v>
      </c>
      <c r="C41" s="11">
        <v>0.46963350493775113</v>
      </c>
      <c r="D41">
        <v>21</v>
      </c>
      <c r="E41" s="11">
        <v>0.19811320754716982</v>
      </c>
    </row>
    <row r="42" spans="1:8" s="69" customFormat="1" ht="15">
      <c r="A42" t="s">
        <v>167</v>
      </c>
      <c r="B42" s="164">
        <v>67705992.737500012</v>
      </c>
      <c r="C42" s="11">
        <v>0.2821455326220888</v>
      </c>
      <c r="D42">
        <v>34</v>
      </c>
      <c r="E42" s="11">
        <v>0.32075471698113206</v>
      </c>
      <c r="F42" s="73"/>
      <c r="G42" s="73"/>
      <c r="H42" s="83"/>
    </row>
    <row r="43" spans="1:8" ht="15">
      <c r="A43" t="s">
        <v>168</v>
      </c>
      <c r="B43" s="164">
        <v>54181575.199999996</v>
      </c>
      <c r="C43" s="11">
        <v>0.2257863562000586</v>
      </c>
      <c r="D43">
        <v>48</v>
      </c>
      <c r="E43" s="11">
        <v>0.45283018867924529</v>
      </c>
    </row>
    <row r="44" spans="1:8" ht="15.75" thickBot="1">
      <c r="A44" s="153" t="s">
        <v>38</v>
      </c>
      <c r="B44" s="165">
        <f>SUM(B39:B43)</f>
        <v>239968331.62049997</v>
      </c>
      <c r="C44" s="163">
        <f>SUM(C39:C43)</f>
        <v>1</v>
      </c>
      <c r="D44" s="165">
        <f>SUM(D39:D43)</f>
        <v>106</v>
      </c>
      <c r="E44" s="163">
        <f>SUM(E39:E43)</f>
        <v>1</v>
      </c>
      <c r="F44" s="64">
        <f>B44-D11</f>
        <v>83643.59999987483</v>
      </c>
      <c r="G44" s="63" t="s">
        <v>304</v>
      </c>
    </row>
    <row r="45" spans="1:8" ht="15">
      <c r="A45"/>
      <c r="B45"/>
      <c r="C45"/>
      <c r="D45"/>
      <c r="E45"/>
    </row>
    <row r="46" spans="1:8" ht="12.75">
      <c r="A46" s="86" t="s">
        <v>169</v>
      </c>
      <c r="B46" s="86"/>
      <c r="C46" s="86"/>
      <c r="D46" s="86"/>
      <c r="E46" s="86"/>
    </row>
    <row r="47" spans="1:8" ht="45">
      <c r="A47" s="149" t="s">
        <v>294</v>
      </c>
      <c r="B47" s="150" t="s">
        <v>172</v>
      </c>
      <c r="C47" s="151" t="s">
        <v>213</v>
      </c>
      <c r="D47" s="152" t="s">
        <v>143</v>
      </c>
      <c r="E47" s="151" t="s">
        <v>214</v>
      </c>
      <c r="F47" s="67"/>
    </row>
    <row r="48" spans="1:8" s="69" customFormat="1" ht="15">
      <c r="A48" t="s">
        <v>164</v>
      </c>
      <c r="B48" s="174">
        <v>61438333.028500006</v>
      </c>
      <c r="C48" s="172">
        <v>0.25602683743145815</v>
      </c>
      <c r="D48" s="173">
        <v>58</v>
      </c>
      <c r="E48" s="172">
        <v>0.54716981132075471</v>
      </c>
      <c r="F48" s="84"/>
      <c r="G48" s="84"/>
      <c r="H48" s="85"/>
    </row>
    <row r="49" spans="1:8" ht="15">
      <c r="A49" t="s">
        <v>165</v>
      </c>
      <c r="B49" s="174">
        <v>70718944.373500004</v>
      </c>
      <c r="C49" s="172">
        <v>0.29470115450624995</v>
      </c>
      <c r="D49" s="173">
        <v>23</v>
      </c>
      <c r="E49" s="172">
        <v>0.21698113207547171</v>
      </c>
    </row>
    <row r="50" spans="1:8" ht="15">
      <c r="A50" t="s">
        <v>166</v>
      </c>
      <c r="B50" s="174">
        <v>45920854.493000008</v>
      </c>
      <c r="C50" s="172">
        <v>0.19136214425835962</v>
      </c>
      <c r="D50" s="173">
        <v>15</v>
      </c>
      <c r="E50" s="172">
        <v>0.14150943396226415</v>
      </c>
    </row>
    <row r="51" spans="1:8" s="69" customFormat="1" ht="15">
      <c r="A51" t="s">
        <v>167</v>
      </c>
      <c r="B51" s="174">
        <v>11535501.814999999</v>
      </c>
      <c r="C51" s="172">
        <v>4.8070933931577763E-2</v>
      </c>
      <c r="D51" s="173">
        <v>3</v>
      </c>
      <c r="E51" s="172">
        <v>2.8301886792452831E-2</v>
      </c>
    </row>
    <row r="52" spans="1:8" s="69" customFormat="1" ht="15">
      <c r="A52" t="s">
        <v>168</v>
      </c>
      <c r="B52" s="174">
        <v>19971459.905499998</v>
      </c>
      <c r="C52" s="172">
        <v>8.3225397995782352E-2</v>
      </c>
      <c r="D52" s="173">
        <v>2</v>
      </c>
      <c r="E52" s="172">
        <v>1.8867924528301886E-2</v>
      </c>
      <c r="F52" s="73"/>
      <c r="G52" s="73"/>
      <c r="H52" s="83"/>
    </row>
    <row r="53" spans="1:8" ht="15">
      <c r="A53" t="s">
        <v>295</v>
      </c>
      <c r="B53" s="174">
        <v>30383238.004999999</v>
      </c>
      <c r="C53" s="172">
        <v>0.12661353187657207</v>
      </c>
      <c r="D53" s="173">
        <v>5</v>
      </c>
      <c r="E53" s="172">
        <v>4.716981132075472E-2</v>
      </c>
    </row>
    <row r="54" spans="1:8" ht="15.75" thickBot="1">
      <c r="A54" s="153" t="s">
        <v>38</v>
      </c>
      <c r="B54" s="165">
        <f>SUM(B48:B53)</f>
        <v>239968331.6205</v>
      </c>
      <c r="C54" s="163">
        <f>SUM(C48:C53)</f>
        <v>1</v>
      </c>
      <c r="D54" s="165">
        <f>SUM(D48:D53)</f>
        <v>106</v>
      </c>
      <c r="E54" s="163">
        <f>SUM(E48:E53)</f>
        <v>0.99999999999999989</v>
      </c>
    </row>
    <row r="55" spans="1:8" ht="15">
      <c r="A55"/>
      <c r="B55"/>
      <c r="C55"/>
      <c r="D55"/>
      <c r="E55"/>
    </row>
    <row r="56" spans="1:8" ht="12.75">
      <c r="A56" s="86" t="s">
        <v>170</v>
      </c>
      <c r="B56" s="86"/>
      <c r="C56" s="86"/>
      <c r="D56" s="86"/>
      <c r="E56" s="86"/>
    </row>
    <row r="57" spans="1:8" ht="45">
      <c r="A57" s="149" t="s">
        <v>171</v>
      </c>
      <c r="B57" s="150" t="s">
        <v>172</v>
      </c>
      <c r="C57" s="151" t="s">
        <v>213</v>
      </c>
      <c r="D57" s="152" t="s">
        <v>143</v>
      </c>
      <c r="E57" s="151" t="s">
        <v>214</v>
      </c>
    </row>
    <row r="58" spans="1:8" ht="15">
      <c r="A58" t="s">
        <v>173</v>
      </c>
      <c r="B58" s="164">
        <v>24017173.666500002</v>
      </c>
      <c r="C58" s="11">
        <v>0.10008476328652471</v>
      </c>
      <c r="D58">
        <v>48</v>
      </c>
      <c r="E58" s="11">
        <v>0.45283018867924529</v>
      </c>
    </row>
    <row r="59" spans="1:8" s="69" customFormat="1" ht="15">
      <c r="A59" t="s">
        <v>174</v>
      </c>
      <c r="B59" s="164">
        <v>43238780.097500004</v>
      </c>
      <c r="C59" s="11">
        <v>0.18018535948268521</v>
      </c>
      <c r="D59">
        <v>27</v>
      </c>
      <c r="E59" s="11">
        <v>0.25471698113207547</v>
      </c>
      <c r="F59" s="84"/>
      <c r="G59" s="84"/>
      <c r="H59" s="85"/>
    </row>
    <row r="60" spans="1:8" ht="15">
      <c r="A60" t="s">
        <v>175</v>
      </c>
      <c r="B60" s="164">
        <v>16268127.180500003</v>
      </c>
      <c r="C60" s="11">
        <v>6.7792808620378189E-2</v>
      </c>
      <c r="D60">
        <v>6</v>
      </c>
      <c r="E60" s="11">
        <v>5.6603773584905662E-2</v>
      </c>
    </row>
    <row r="61" spans="1:8" ht="15">
      <c r="A61" t="s">
        <v>176</v>
      </c>
      <c r="B61" s="164">
        <v>36148467.218000002</v>
      </c>
      <c r="C61" s="11">
        <v>0.15063849039533814</v>
      </c>
      <c r="D61">
        <v>11</v>
      </c>
      <c r="E61" s="11">
        <v>0.10377358490566038</v>
      </c>
    </row>
    <row r="62" spans="1:8" s="69" customFormat="1" ht="15">
      <c r="A62" t="s">
        <v>177</v>
      </c>
      <c r="B62" s="164">
        <v>8640744.7899999991</v>
      </c>
      <c r="C62" s="11">
        <v>3.6007854585016583E-2</v>
      </c>
      <c r="D62">
        <v>2</v>
      </c>
      <c r="E62" s="11">
        <v>1.8867924528301886E-2</v>
      </c>
    </row>
    <row r="63" spans="1:8" s="69" customFormat="1" ht="15">
      <c r="A63" t="s">
        <v>178</v>
      </c>
      <c r="B63" s="164">
        <v>54260147.621000007</v>
      </c>
      <c r="C63" s="11">
        <v>0.22611378449223957</v>
      </c>
      <c r="D63">
        <v>8</v>
      </c>
      <c r="E63" s="11">
        <v>7.5471698113207544E-2</v>
      </c>
      <c r="F63" s="73"/>
      <c r="G63" s="73"/>
      <c r="H63" s="83"/>
    </row>
    <row r="64" spans="1:8" ht="15">
      <c r="A64" t="s">
        <v>179</v>
      </c>
      <c r="B64" s="164">
        <v>57394891.046999991</v>
      </c>
      <c r="C64" s="11">
        <v>0.23917693913781776</v>
      </c>
      <c r="D64">
        <v>4</v>
      </c>
      <c r="E64" s="11">
        <v>3.7735849056603772E-2</v>
      </c>
    </row>
    <row r="65" spans="1:8" ht="15.75" thickBot="1">
      <c r="A65" s="153" t="s">
        <v>38</v>
      </c>
      <c r="B65" s="165">
        <f>SUM(B58:B64)</f>
        <v>239968331.62049997</v>
      </c>
      <c r="C65" s="163">
        <f>SUM(C58:C64)</f>
        <v>1.0000000000000002</v>
      </c>
      <c r="D65" s="165">
        <f>SUM(D58:D64)</f>
        <v>106</v>
      </c>
      <c r="E65" s="163">
        <f>SUM(E58:E64)</f>
        <v>0.99999999999999989</v>
      </c>
    </row>
    <row r="66" spans="1:8" ht="15">
      <c r="A66"/>
      <c r="B66"/>
      <c r="C66"/>
      <c r="D66"/>
      <c r="E66"/>
    </row>
    <row r="67" spans="1:8" ht="12.75">
      <c r="A67" s="86" t="s">
        <v>180</v>
      </c>
      <c r="B67" s="86"/>
      <c r="C67" s="86"/>
      <c r="D67" s="86"/>
      <c r="E67" s="86"/>
    </row>
    <row r="68" spans="1:8" ht="45">
      <c r="A68" s="149" t="s">
        <v>296</v>
      </c>
      <c r="B68" s="150" t="s">
        <v>172</v>
      </c>
      <c r="C68" s="151" t="s">
        <v>213</v>
      </c>
      <c r="D68" s="152" t="s">
        <v>143</v>
      </c>
      <c r="E68" s="151" t="s">
        <v>214</v>
      </c>
    </row>
    <row r="69" spans="1:8" ht="12.75">
      <c r="A69" s="148" t="s">
        <v>181</v>
      </c>
      <c r="B69" s="167"/>
      <c r="C69" s="169"/>
      <c r="D69" s="148"/>
      <c r="E69" s="169"/>
    </row>
    <row r="70" spans="1:8" ht="12.75">
      <c r="A70" s="148" t="s">
        <v>182</v>
      </c>
      <c r="B70" s="167">
        <v>30356.65</v>
      </c>
      <c r="C70" s="169">
        <v>1.2650273390243754E-4</v>
      </c>
      <c r="D70" s="148">
        <v>1</v>
      </c>
      <c r="E70" s="169">
        <v>9.433962264150943E-3</v>
      </c>
    </row>
    <row r="71" spans="1:8" s="69" customFormat="1" ht="12.75">
      <c r="A71" s="148" t="s">
        <v>183</v>
      </c>
      <c r="B71" s="167">
        <v>45440682.840500005</v>
      </c>
      <c r="C71" s="169">
        <v>0.18936116500723338</v>
      </c>
      <c r="D71" s="148">
        <v>16</v>
      </c>
      <c r="E71" s="169">
        <v>0.15094339622641509</v>
      </c>
      <c r="F71" s="84"/>
      <c r="G71" s="84"/>
      <c r="H71" s="85"/>
    </row>
    <row r="72" spans="1:8" ht="12.75">
      <c r="A72" s="148" t="s">
        <v>184</v>
      </c>
      <c r="B72" s="167">
        <v>146789759.85950002</v>
      </c>
      <c r="C72" s="169">
        <v>0.61170471481896183</v>
      </c>
      <c r="D72" s="148">
        <v>67</v>
      </c>
      <c r="E72" s="169">
        <v>0.63207547169811318</v>
      </c>
    </row>
    <row r="73" spans="1:8" ht="12.75">
      <c r="A73" s="148" t="s">
        <v>185</v>
      </c>
      <c r="B73" s="167">
        <v>32700920.518999994</v>
      </c>
      <c r="C73" s="169">
        <v>0.13627181677753689</v>
      </c>
      <c r="D73" s="148">
        <v>16</v>
      </c>
      <c r="E73" s="169">
        <v>0.15094339622641509</v>
      </c>
    </row>
    <row r="74" spans="1:8" s="69" customFormat="1" ht="12.75">
      <c r="A74" s="148" t="s">
        <v>186</v>
      </c>
      <c r="B74" s="167">
        <v>15006611.751499999</v>
      </c>
      <c r="C74" s="169">
        <v>6.2535800662365457E-2</v>
      </c>
      <c r="D74" s="148">
        <v>6</v>
      </c>
      <c r="E74" s="169">
        <v>5.6603773584905662E-2</v>
      </c>
    </row>
    <row r="75" spans="1:8" s="69" customFormat="1" ht="15.75" thickBot="1">
      <c r="A75" s="154" t="s">
        <v>38</v>
      </c>
      <c r="B75" s="168">
        <f>SUM(B70:B74)</f>
        <v>239968331.62050003</v>
      </c>
      <c r="C75" s="166">
        <f>SUM(C70:C74)</f>
        <v>0.99999999999999989</v>
      </c>
      <c r="D75" s="168">
        <f>SUM(D70:D74)</f>
        <v>106</v>
      </c>
      <c r="E75" s="184">
        <f>SUM(E70:E74)</f>
        <v>0.99999999999999989</v>
      </c>
      <c r="F75" s="73"/>
      <c r="G75" s="73"/>
      <c r="H75" s="83"/>
    </row>
    <row r="76" spans="1:8" ht="15">
      <c r="A76"/>
      <c r="B76"/>
      <c r="C76"/>
      <c r="D76"/>
      <c r="E76"/>
    </row>
    <row r="77" spans="1:8" ht="12.75">
      <c r="A77" s="86" t="s">
        <v>187</v>
      </c>
      <c r="B77" s="86"/>
      <c r="C77" s="86"/>
      <c r="D77" s="86"/>
      <c r="E77" s="86"/>
    </row>
    <row r="78" spans="1:8" ht="45">
      <c r="A78" s="149" t="s">
        <v>188</v>
      </c>
      <c r="B78" s="150" t="s">
        <v>172</v>
      </c>
      <c r="C78" s="151" t="s">
        <v>213</v>
      </c>
      <c r="D78" s="152" t="s">
        <v>143</v>
      </c>
      <c r="E78" s="151" t="s">
        <v>214</v>
      </c>
    </row>
    <row r="79" spans="1:8" ht="15">
      <c r="A79" s="149"/>
      <c r="B79" s="167"/>
      <c r="C79" s="169"/>
      <c r="D79" s="148"/>
      <c r="E79" s="169"/>
    </row>
    <row r="80" spans="1:8" ht="15">
      <c r="A80" s="148" t="s">
        <v>189</v>
      </c>
      <c r="B80" s="167">
        <v>1421628.52</v>
      </c>
      <c r="C80" s="169">
        <v>5.9242338786946545E-3</v>
      </c>
      <c r="D80" s="148">
        <v>8</v>
      </c>
      <c r="E80" s="169">
        <v>7.5471698113207544E-2</v>
      </c>
      <c r="F80"/>
    </row>
    <row r="81" spans="1:8" ht="15">
      <c r="A81" s="148" t="s">
        <v>190</v>
      </c>
      <c r="B81" s="167">
        <v>1949744.05</v>
      </c>
      <c r="C81" s="169">
        <v>8.1250056490097186E-3</v>
      </c>
      <c r="D81" s="148">
        <v>4</v>
      </c>
      <c r="E81" s="169">
        <v>3.7735849056603772E-2</v>
      </c>
      <c r="F81"/>
    </row>
    <row r="82" spans="1:8" ht="15">
      <c r="A82" s="148" t="s">
        <v>191</v>
      </c>
      <c r="B82" s="167">
        <v>4413229.12</v>
      </c>
      <c r="C82" s="169">
        <v>1.8390881372544354E-2</v>
      </c>
      <c r="D82" s="148">
        <v>7</v>
      </c>
      <c r="E82" s="169">
        <v>6.6037735849056603E-2</v>
      </c>
      <c r="F82"/>
    </row>
    <row r="83" spans="1:8" s="69" customFormat="1" ht="15">
      <c r="A83" s="148" t="s">
        <v>192</v>
      </c>
      <c r="B83" s="167">
        <v>12373232.798999999</v>
      </c>
      <c r="C83" s="169">
        <v>5.1561940342060443E-2</v>
      </c>
      <c r="D83" s="148">
        <v>8</v>
      </c>
      <c r="E83" s="169">
        <v>7.5471698113207544E-2</v>
      </c>
      <c r="F83"/>
      <c r="G83" s="84"/>
      <c r="H83" s="85"/>
    </row>
    <row r="84" spans="1:8" ht="15">
      <c r="A84" s="148" t="s">
        <v>193</v>
      </c>
      <c r="B84" s="167">
        <v>8910074.0084999986</v>
      </c>
      <c r="C84" s="169">
        <v>3.7130207758375847E-2</v>
      </c>
      <c r="D84" s="148">
        <v>5</v>
      </c>
      <c r="E84" s="169">
        <v>4.716981132075472E-2</v>
      </c>
      <c r="F84"/>
    </row>
    <row r="85" spans="1:8" ht="15">
      <c r="A85" s="148" t="s">
        <v>194</v>
      </c>
      <c r="B85" s="167">
        <v>11455414.040499998</v>
      </c>
      <c r="C85" s="169">
        <v>4.7737190833231531E-2</v>
      </c>
      <c r="D85" s="148">
        <v>9</v>
      </c>
      <c r="E85" s="169">
        <v>8.4905660377358486E-2</v>
      </c>
      <c r="F85"/>
    </row>
    <row r="86" spans="1:8" s="69" customFormat="1" ht="15">
      <c r="A86" s="148" t="s">
        <v>195</v>
      </c>
      <c r="B86" s="167">
        <v>34539635.584000006</v>
      </c>
      <c r="C86" s="169">
        <v>0.14393414060411525</v>
      </c>
      <c r="D86" s="148">
        <v>18</v>
      </c>
      <c r="E86" s="169">
        <v>0.16981132075471697</v>
      </c>
      <c r="F86"/>
    </row>
    <row r="87" spans="1:8" s="69" customFormat="1" ht="15">
      <c r="A87" s="148" t="s">
        <v>196</v>
      </c>
      <c r="B87" s="167">
        <v>42430535.2245</v>
      </c>
      <c r="C87" s="169">
        <v>0.17681722808158759</v>
      </c>
      <c r="D87" s="148">
        <v>18</v>
      </c>
      <c r="E87" s="169">
        <v>0.16981132075471697</v>
      </c>
      <c r="F87"/>
      <c r="G87" s="73"/>
      <c r="H87" s="83"/>
    </row>
    <row r="88" spans="1:8" ht="15">
      <c r="A88" s="148" t="s">
        <v>197</v>
      </c>
      <c r="B88" s="167">
        <v>95690699.893999994</v>
      </c>
      <c r="C88" s="169">
        <v>0.39876386708113998</v>
      </c>
      <c r="D88" s="148">
        <v>23</v>
      </c>
      <c r="E88" s="169">
        <v>0.21698113207547171</v>
      </c>
      <c r="F88"/>
    </row>
    <row r="89" spans="1:8" ht="15">
      <c r="A89" s="148" t="s">
        <v>198</v>
      </c>
      <c r="B89" s="167">
        <v>26702884.800000004</v>
      </c>
      <c r="C89" s="169">
        <v>0.11127670313693522</v>
      </c>
      <c r="D89" s="148">
        <v>5</v>
      </c>
      <c r="E89" s="169">
        <v>4.716981132075472E-2</v>
      </c>
      <c r="F89"/>
    </row>
    <row r="90" spans="1:8" ht="15">
      <c r="A90" s="148" t="s">
        <v>199</v>
      </c>
      <c r="B90" s="167"/>
      <c r="C90" s="169"/>
      <c r="D90" s="148"/>
      <c r="E90" s="169"/>
      <c r="F90"/>
    </row>
    <row r="91" spans="1:8" ht="12.75">
      <c r="A91" s="148" t="s">
        <v>297</v>
      </c>
      <c r="B91" s="167">
        <v>81253.58</v>
      </c>
      <c r="C91" s="169">
        <v>3.3860126230530774E-4</v>
      </c>
      <c r="D91" s="148">
        <v>1</v>
      </c>
      <c r="E91" s="169">
        <v>9.433962264150943E-3</v>
      </c>
    </row>
    <row r="92" spans="1:8" ht="12.75">
      <c r="A92" s="148"/>
      <c r="B92" s="167"/>
      <c r="C92" s="169"/>
      <c r="D92" s="148"/>
      <c r="E92" s="169"/>
    </row>
    <row r="93" spans="1:8" ht="15.75" thickBot="1">
      <c r="A93" s="154" t="s">
        <v>38</v>
      </c>
      <c r="B93" s="168">
        <f>SUM(B79:B92)</f>
        <v>239968331.62050003</v>
      </c>
      <c r="C93" s="166">
        <f>SUM(C79:C92)</f>
        <v>0.99999999999999989</v>
      </c>
      <c r="D93" s="168">
        <f>SUM(D79:D91)</f>
        <v>106</v>
      </c>
      <c r="E93" s="184">
        <f>SUM(E79:E91)</f>
        <v>1</v>
      </c>
    </row>
    <row r="94" spans="1:8" ht="15">
      <c r="A94"/>
      <c r="B94"/>
      <c r="C94"/>
      <c r="D94"/>
      <c r="E94"/>
    </row>
    <row r="95" spans="1:8" ht="15">
      <c r="A95"/>
      <c r="B95"/>
      <c r="C95"/>
      <c r="D95"/>
      <c r="E95"/>
    </row>
    <row r="96" spans="1:8" ht="12.75">
      <c r="A96" s="86" t="s">
        <v>299</v>
      </c>
      <c r="B96" s="86"/>
      <c r="C96" s="86"/>
      <c r="D96" s="86"/>
      <c r="E96" s="86"/>
    </row>
    <row r="97" spans="1:6" ht="45">
      <c r="A97" s="149" t="s">
        <v>204</v>
      </c>
      <c r="B97" s="150" t="s">
        <v>172</v>
      </c>
      <c r="C97" s="151" t="s">
        <v>213</v>
      </c>
      <c r="D97" s="152" t="s">
        <v>143</v>
      </c>
      <c r="E97" s="151" t="s">
        <v>214</v>
      </c>
    </row>
    <row r="98" spans="1:6" ht="15">
      <c r="A98" s="155" t="s">
        <v>193</v>
      </c>
      <c r="B98" s="167"/>
      <c r="C98" s="169"/>
      <c r="D98" s="148"/>
      <c r="E98" s="169"/>
      <c r="F98"/>
    </row>
    <row r="99" spans="1:6" ht="15">
      <c r="A99" s="155" t="s">
        <v>194</v>
      </c>
      <c r="B99" s="167">
        <v>35092288.640500009</v>
      </c>
      <c r="C99" s="169">
        <v>0.14623716556064995</v>
      </c>
      <c r="D99" s="148">
        <v>6</v>
      </c>
      <c r="E99" s="169">
        <v>5.6603773584905662E-2</v>
      </c>
      <c r="F99"/>
    </row>
    <row r="100" spans="1:6" ht="15">
      <c r="A100" s="155" t="s">
        <v>195</v>
      </c>
      <c r="B100" s="167">
        <v>90067840.753499985</v>
      </c>
      <c r="C100" s="169">
        <v>0.37533219548293795</v>
      </c>
      <c r="D100" s="148">
        <v>24</v>
      </c>
      <c r="E100" s="169">
        <v>0.22641509433962265</v>
      </c>
      <c r="F100"/>
    </row>
    <row r="101" spans="1:6" ht="15">
      <c r="A101" s="155" t="s">
        <v>196</v>
      </c>
      <c r="B101" s="167">
        <v>46048367.7645</v>
      </c>
      <c r="C101" s="169">
        <v>0.19189351967210236</v>
      </c>
      <c r="D101" s="148">
        <v>19</v>
      </c>
      <c r="E101" s="169">
        <v>0.17924528301886791</v>
      </c>
      <c r="F101"/>
    </row>
    <row r="102" spans="1:6" ht="15">
      <c r="A102" s="155" t="s">
        <v>197</v>
      </c>
      <c r="B102" s="167">
        <v>28236511.924000002</v>
      </c>
      <c r="C102" s="169">
        <v>0.11766765945039315</v>
      </c>
      <c r="D102" s="148">
        <v>16</v>
      </c>
      <c r="E102" s="169">
        <v>0.15094339622641509</v>
      </c>
      <c r="F102"/>
    </row>
    <row r="103" spans="1:6" ht="15">
      <c r="A103" s="155" t="s">
        <v>198</v>
      </c>
      <c r="B103" s="167">
        <v>11455414.040499998</v>
      </c>
      <c r="C103" s="169">
        <v>4.7737190833231538E-2</v>
      </c>
      <c r="D103" s="148">
        <v>9</v>
      </c>
      <c r="E103" s="169">
        <v>8.4905660377358486E-2</v>
      </c>
      <c r="F103"/>
    </row>
    <row r="104" spans="1:6" ht="15">
      <c r="A104" s="155" t="s">
        <v>199</v>
      </c>
      <c r="B104" s="167">
        <v>9394860.9584999997</v>
      </c>
      <c r="C104" s="169">
        <v>3.9150419953569472E-2</v>
      </c>
      <c r="D104" s="148">
        <v>6</v>
      </c>
      <c r="E104" s="169">
        <v>5.6603773584905662E-2</v>
      </c>
      <c r="F104"/>
    </row>
    <row r="105" spans="1:6" ht="15">
      <c r="A105" s="155" t="s">
        <v>200</v>
      </c>
      <c r="B105" s="167">
        <v>12354045.698999999</v>
      </c>
      <c r="C105" s="169">
        <v>5.1481983541634205E-2</v>
      </c>
      <c r="D105" s="148">
        <v>8</v>
      </c>
      <c r="E105" s="169">
        <v>7.5471698113207544E-2</v>
      </c>
      <c r="F105"/>
    </row>
    <row r="106" spans="1:6" ht="15">
      <c r="A106" s="155" t="s">
        <v>201</v>
      </c>
      <c r="B106" s="167">
        <v>4124906.3000000003</v>
      </c>
      <c r="C106" s="169">
        <v>1.7189377748908007E-2</v>
      </c>
      <c r="D106" s="148">
        <v>7</v>
      </c>
      <c r="E106" s="169">
        <v>6.6037735849056603E-2</v>
      </c>
      <c r="F106"/>
    </row>
    <row r="107" spans="1:6" ht="15">
      <c r="A107" s="155" t="s">
        <v>202</v>
      </c>
      <c r="B107" s="167">
        <v>1772467.02</v>
      </c>
      <c r="C107" s="169">
        <v>7.3862538778787E-3</v>
      </c>
      <c r="D107" s="148">
        <v>3</v>
      </c>
      <c r="E107" s="169">
        <v>2.8301886792452831E-2</v>
      </c>
      <c r="F107"/>
    </row>
    <row r="108" spans="1:6" ht="15">
      <c r="A108" s="155" t="s">
        <v>203</v>
      </c>
      <c r="B108" s="167">
        <v>1421628.52</v>
      </c>
      <c r="C108" s="169">
        <v>5.9242338786946553E-3</v>
      </c>
      <c r="D108" s="148">
        <v>8</v>
      </c>
      <c r="E108" s="169">
        <v>7.5471698113207544E-2</v>
      </c>
      <c r="F108" s="155"/>
    </row>
    <row r="109" spans="1:6" ht="15">
      <c r="A109" s="155"/>
      <c r="B109" s="156"/>
      <c r="C109" s="170"/>
      <c r="D109" s="155"/>
      <c r="E109" s="170"/>
      <c r="F109" s="155"/>
    </row>
    <row r="110" spans="1:6" ht="15.75" thickBot="1">
      <c r="A110" s="154" t="s">
        <v>38</v>
      </c>
      <c r="B110" s="168">
        <f>SUM(B98:B109)</f>
        <v>239968331.6205</v>
      </c>
      <c r="C110" s="166">
        <f>SUM(C98:C109)</f>
        <v>1</v>
      </c>
      <c r="D110" s="168">
        <f>SUM(D98:D108)</f>
        <v>106</v>
      </c>
      <c r="E110" s="184">
        <f>SUM(E98:E108)</f>
        <v>0.99999999999999989</v>
      </c>
    </row>
    <row r="111" spans="1:6" ht="15">
      <c r="A111"/>
      <c r="B111"/>
      <c r="C111"/>
      <c r="D111"/>
      <c r="E111"/>
    </row>
    <row r="112" spans="1:6" ht="15">
      <c r="A112"/>
      <c r="B112"/>
      <c r="C112"/>
      <c r="D112"/>
      <c r="E112"/>
    </row>
    <row r="113" spans="1:8" ht="12.75">
      <c r="A113" s="86" t="s">
        <v>205</v>
      </c>
      <c r="B113" s="86"/>
      <c r="C113" s="86"/>
      <c r="D113" s="86"/>
      <c r="E113" s="86"/>
    </row>
    <row r="114" spans="1:8" ht="45">
      <c r="A114" s="149" t="s">
        <v>298</v>
      </c>
      <c r="B114" s="150" t="s">
        <v>172</v>
      </c>
      <c r="C114" s="151" t="s">
        <v>213</v>
      </c>
      <c r="D114" s="152" t="s">
        <v>143</v>
      </c>
      <c r="E114" s="151" t="s">
        <v>214</v>
      </c>
    </row>
    <row r="115" spans="1:8" ht="12.75">
      <c r="A115" s="148" t="s">
        <v>210</v>
      </c>
      <c r="B115" s="167">
        <v>141415998.08900005</v>
      </c>
      <c r="C115" s="169">
        <v>0.5893110859004661</v>
      </c>
      <c r="D115" s="148">
        <v>74</v>
      </c>
      <c r="E115" s="169">
        <v>0.69811320754716977</v>
      </c>
    </row>
    <row r="116" spans="1:8" ht="12.75">
      <c r="A116" s="148" t="s">
        <v>303</v>
      </c>
      <c r="B116" s="167">
        <v>60622324.619999997</v>
      </c>
      <c r="C116" s="169">
        <v>0.25262635369683567</v>
      </c>
      <c r="D116" s="148">
        <v>14</v>
      </c>
      <c r="E116" s="169">
        <v>0.13207547169811321</v>
      </c>
    </row>
    <row r="117" spans="1:8" ht="12.75">
      <c r="A117" s="148" t="s">
        <v>211</v>
      </c>
      <c r="B117" s="167">
        <v>6382022.6200000001</v>
      </c>
      <c r="C117" s="169">
        <v>2.6595270204623933E-2</v>
      </c>
      <c r="D117" s="148">
        <v>2</v>
      </c>
      <c r="E117" s="169">
        <v>1.8867924528301886E-2</v>
      </c>
    </row>
    <row r="118" spans="1:8" ht="12.75">
      <c r="A118" s="148" t="s">
        <v>209</v>
      </c>
      <c r="B118" s="167">
        <v>14355059.469000001</v>
      </c>
      <c r="C118" s="169">
        <v>5.9820641215699785E-2</v>
      </c>
      <c r="D118" s="148">
        <v>12</v>
      </c>
      <c r="E118" s="169">
        <v>0.11320754716981132</v>
      </c>
    </row>
    <row r="119" spans="1:8" ht="12.75">
      <c r="A119" s="148" t="s">
        <v>206</v>
      </c>
      <c r="B119" s="167">
        <v>14181457.5725</v>
      </c>
      <c r="C119" s="169">
        <v>5.9097204521667404E-2</v>
      </c>
      <c r="D119" s="148">
        <v>3</v>
      </c>
      <c r="E119" s="169">
        <v>2.8301886792452831E-2</v>
      </c>
    </row>
    <row r="120" spans="1:8" ht="12.75">
      <c r="A120" s="148" t="s">
        <v>208</v>
      </c>
      <c r="B120" s="167"/>
      <c r="C120" s="169"/>
      <c r="D120" s="148"/>
      <c r="E120" s="169"/>
    </row>
    <row r="121" spans="1:8" ht="12.75">
      <c r="A121" s="148" t="s">
        <v>207</v>
      </c>
      <c r="B121" s="167">
        <v>3011469.25</v>
      </c>
      <c r="C121" s="169">
        <v>1.2549444460707063E-2</v>
      </c>
      <c r="D121" s="148">
        <v>1</v>
      </c>
      <c r="E121" s="169">
        <v>9.433962264150943E-3</v>
      </c>
    </row>
    <row r="122" spans="1:8" ht="15.75" thickBot="1">
      <c r="A122" s="154" t="s">
        <v>38</v>
      </c>
      <c r="B122" s="168">
        <f>SUM(B115:B121)</f>
        <v>239968331.62050006</v>
      </c>
      <c r="C122" s="163">
        <f>SUM(C115:C121)</f>
        <v>1</v>
      </c>
      <c r="D122" s="168">
        <f>SUM(D115:D121)</f>
        <v>106</v>
      </c>
      <c r="E122" s="163">
        <f>SUM(E115:E121)</f>
        <v>0.99999999999999989</v>
      </c>
    </row>
    <row r="123" spans="1:8" ht="15">
      <c r="A123"/>
      <c r="B123"/>
      <c r="C123"/>
      <c r="D123"/>
      <c r="E123"/>
    </row>
    <row r="124" spans="1:8" s="69" customFormat="1" ht="12.75">
      <c r="A124" s="86" t="s">
        <v>212</v>
      </c>
      <c r="B124" s="86"/>
      <c r="C124" s="86"/>
      <c r="D124" s="86"/>
      <c r="E124" s="86"/>
    </row>
    <row r="125" spans="1:8" s="69" customFormat="1" ht="45">
      <c r="A125" s="149" t="s">
        <v>77</v>
      </c>
      <c r="B125" s="150" t="s">
        <v>172</v>
      </c>
      <c r="C125" s="151" t="s">
        <v>213</v>
      </c>
      <c r="D125" s="152" t="s">
        <v>143</v>
      </c>
      <c r="E125" s="151" t="s">
        <v>214</v>
      </c>
      <c r="F125" s="73"/>
      <c r="G125" s="73"/>
      <c r="H125" s="83"/>
    </row>
    <row r="126" spans="1:8" ht="15">
      <c r="A126"/>
      <c r="B126"/>
      <c r="C126"/>
      <c r="D126"/>
      <c r="E126"/>
    </row>
    <row r="127" spans="1:8" ht="15">
      <c r="A127" t="s">
        <v>95</v>
      </c>
      <c r="B127" s="87">
        <v>7187881.9415000007</v>
      </c>
      <c r="C127" s="181">
        <v>2.9953460496059698E-2</v>
      </c>
      <c r="D127">
        <v>2</v>
      </c>
      <c r="E127" s="177">
        <v>1.8867924528301886E-2</v>
      </c>
    </row>
    <row r="128" spans="1:8" ht="15">
      <c r="A128" t="s">
        <v>541</v>
      </c>
      <c r="B128" s="87">
        <v>7446362.8899999997</v>
      </c>
      <c r="C128" s="181">
        <v>3.1030606579271942E-2</v>
      </c>
      <c r="D128">
        <v>1</v>
      </c>
      <c r="E128" s="177">
        <v>9.433962264150943E-3</v>
      </c>
    </row>
    <row r="129" spans="1:5" ht="15">
      <c r="A129" t="s">
        <v>325</v>
      </c>
      <c r="B129" s="87">
        <v>7763329.5599999996</v>
      </c>
      <c r="C129" s="181">
        <v>3.2351475328325337E-2</v>
      </c>
      <c r="D129">
        <v>1</v>
      </c>
      <c r="E129" s="177">
        <v>9.433962264150943E-3</v>
      </c>
    </row>
    <row r="130" spans="1:5" ht="15">
      <c r="A130" t="s">
        <v>97</v>
      </c>
      <c r="B130" s="87">
        <v>8389403.8405000009</v>
      </c>
      <c r="C130" s="181">
        <v>3.4960462423714707E-2</v>
      </c>
      <c r="D130">
        <v>1</v>
      </c>
      <c r="E130" s="177">
        <v>9.433962264150943E-3</v>
      </c>
    </row>
    <row r="131" spans="1:5" ht="15">
      <c r="A131" t="s">
        <v>287</v>
      </c>
      <c r="B131" s="87">
        <v>9192405.7999999989</v>
      </c>
      <c r="C131" s="181">
        <v>3.8306745468970498E-2</v>
      </c>
      <c r="D131">
        <v>3</v>
      </c>
      <c r="E131" s="177">
        <v>2.8301886792452831E-2</v>
      </c>
    </row>
    <row r="132" spans="1:5" ht="15">
      <c r="A132" t="s">
        <v>215</v>
      </c>
      <c r="B132" s="87">
        <v>9510027.9299999997</v>
      </c>
      <c r="C132" s="181">
        <v>3.9630345661775548E-2</v>
      </c>
      <c r="D132">
        <v>3</v>
      </c>
      <c r="E132" s="177">
        <v>2.8301886792452831E-2</v>
      </c>
    </row>
    <row r="133" spans="1:5" ht="15">
      <c r="A133" t="s">
        <v>91</v>
      </c>
      <c r="B133" s="87">
        <v>10221044.0825</v>
      </c>
      <c r="C133" s="181">
        <v>4.2593303930887672E-2</v>
      </c>
      <c r="D133">
        <v>1</v>
      </c>
      <c r="E133" s="177">
        <v>9.433962264150943E-3</v>
      </c>
    </row>
    <row r="134" spans="1:5" ht="15">
      <c r="A134" t="s">
        <v>216</v>
      </c>
      <c r="B134" s="87">
        <v>14931156.359999999</v>
      </c>
      <c r="C134" s="181">
        <v>6.2221361707064764E-2</v>
      </c>
      <c r="D134">
        <v>2</v>
      </c>
      <c r="E134" s="177">
        <v>1.8867924528301886E-2</v>
      </c>
    </row>
    <row r="135" spans="1:5" ht="15">
      <c r="A135" t="s">
        <v>217</v>
      </c>
      <c r="B135" s="87">
        <v>18366386.649999999</v>
      </c>
      <c r="C135" s="181">
        <v>7.6536710181598785E-2</v>
      </c>
      <c r="D135">
        <v>2</v>
      </c>
      <c r="E135" s="177">
        <v>1.8867924528301886E-2</v>
      </c>
    </row>
    <row r="136" spans="1:5" ht="15">
      <c r="A136" t="s">
        <v>218</v>
      </c>
      <c r="B136" s="87">
        <v>19219498.554499999</v>
      </c>
      <c r="C136" s="181">
        <v>8.0091812218350711E-2</v>
      </c>
      <c r="D136">
        <v>1</v>
      </c>
      <c r="E136" s="177">
        <v>9.433962264150943E-3</v>
      </c>
    </row>
    <row r="137" spans="1:5" ht="15.75" thickBot="1">
      <c r="A137" s="154" t="s">
        <v>38</v>
      </c>
      <c r="B137" s="168">
        <f>SUM(B127:B136)</f>
        <v>112227497.60899998</v>
      </c>
      <c r="C137" s="163">
        <f>SUM(C127:C136)</f>
        <v>0.46767628399601968</v>
      </c>
      <c r="D137" s="168">
        <f>SUM(D127:D136)</f>
        <v>17</v>
      </c>
      <c r="E137" s="184">
        <f>SUM(E127:E136)</f>
        <v>0.16037735849056603</v>
      </c>
    </row>
  </sheetData>
  <pageMargins left="0.25" right="0.25" top="0.19270833333333334" bottom="0.12718750000000001" header="0.3" footer="0.3"/>
  <pageSetup paperSize="9" scale="72" fitToHeight="2" orientation="portrait" r:id="rId1"/>
  <rowBreaks count="2" manualBreakCount="2">
    <brk id="65" max="4" man="1"/>
    <brk id="123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E933-B80A-40BD-A3FE-880FC36CB182}">
  <sheetPr codeName="Sheet31">
    <tabColor rgb="FF0070C0"/>
    <pageSetUpPr fitToPage="1"/>
  </sheetPr>
  <dimension ref="A6:Z42"/>
  <sheetViews>
    <sheetView topLeftCell="A16" workbookViewId="0">
      <selection activeCell="B32" sqref="B32"/>
    </sheetView>
  </sheetViews>
  <sheetFormatPr defaultColWidth="9.28515625" defaultRowHeight="15"/>
  <cols>
    <col min="1" max="1" width="15.7109375" customWidth="1"/>
    <col min="2" max="2" width="27" customWidth="1"/>
    <col min="3" max="3" width="26.28515625" customWidth="1"/>
    <col min="4" max="4" width="14" bestFit="1" customWidth="1"/>
    <col min="5" max="5" width="10.28515625" bestFit="1" customWidth="1"/>
    <col min="6" max="6" width="15.28515625" bestFit="1" customWidth="1"/>
    <col min="7" max="7" width="17.7109375" customWidth="1"/>
    <col min="8" max="8" width="15.28515625" bestFit="1" customWidth="1"/>
    <col min="9" max="9" width="18.7109375" customWidth="1"/>
    <col min="10" max="10" width="17.7109375" customWidth="1"/>
    <col min="11" max="11" width="20.5703125" bestFit="1" customWidth="1"/>
    <col min="12" max="12" width="20.28515625" bestFit="1" customWidth="1"/>
    <col min="13" max="13" width="20.28515625" customWidth="1"/>
    <col min="14" max="14" width="3" customWidth="1"/>
    <col min="15" max="17" width="20.28515625" customWidth="1"/>
    <col min="18" max="18" width="5.140625" customWidth="1"/>
    <col min="19" max="19" width="17" bestFit="1" customWidth="1"/>
    <col min="20" max="20" width="18.85546875" bestFit="1" customWidth="1"/>
    <col min="21" max="21" width="19.42578125" bestFit="1" customWidth="1"/>
    <col min="23" max="24" width="11.28515625" bestFit="1" customWidth="1"/>
    <col min="25" max="25" width="14.140625" bestFit="1" customWidth="1"/>
  </cols>
  <sheetData>
    <row r="6" spans="1:21">
      <c r="B6" s="217" t="s">
        <v>76</v>
      </c>
      <c r="C6" s="217"/>
      <c r="D6" s="217"/>
      <c r="E6" s="217"/>
      <c r="F6" s="217"/>
      <c r="G6" s="217"/>
      <c r="H6" s="217"/>
      <c r="I6" s="217"/>
      <c r="J6" s="217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</row>
    <row r="7" spans="1:21" s="98" customFormat="1" ht="60">
      <c r="A7" s="97" t="s">
        <v>77</v>
      </c>
      <c r="B7" s="97" t="s">
        <v>77</v>
      </c>
      <c r="C7" s="97" t="s">
        <v>78</v>
      </c>
      <c r="D7" s="97" t="s">
        <v>40</v>
      </c>
      <c r="E7" s="97" t="s">
        <v>79</v>
      </c>
      <c r="F7" s="97" t="s">
        <v>80</v>
      </c>
      <c r="G7" s="97" t="s">
        <v>81</v>
      </c>
      <c r="H7" s="97" t="s">
        <v>82</v>
      </c>
      <c r="I7" s="97" t="s">
        <v>83</v>
      </c>
      <c r="J7" s="97" t="s">
        <v>84</v>
      </c>
      <c r="K7" s="120" t="s">
        <v>288</v>
      </c>
      <c r="L7" s="121"/>
      <c r="M7" s="121"/>
      <c r="N7" s="121"/>
      <c r="O7" s="121"/>
      <c r="P7" s="121"/>
      <c r="Q7" s="121"/>
      <c r="R7" s="121"/>
      <c r="S7" s="121"/>
      <c r="T7" s="121"/>
      <c r="U7" s="121"/>
    </row>
    <row r="8" spans="1:21" s="98" customFormat="1">
      <c r="A8" s="97"/>
      <c r="B8" s="97"/>
      <c r="C8" s="97"/>
      <c r="D8" s="97"/>
      <c r="E8" s="97"/>
      <c r="F8" s="97"/>
      <c r="G8" s="97"/>
      <c r="H8" s="97"/>
      <c r="I8" s="97"/>
      <c r="J8" s="97"/>
      <c r="K8" s="122" t="str">
        <f>K19</f>
        <v>December 2024</v>
      </c>
      <c r="L8" s="121"/>
      <c r="M8" s="121"/>
      <c r="N8" s="121"/>
      <c r="O8" s="121"/>
      <c r="P8" s="121"/>
      <c r="Q8" s="121"/>
      <c r="R8" s="121"/>
      <c r="S8" s="121"/>
      <c r="T8" s="121"/>
      <c r="U8" s="121"/>
    </row>
    <row r="9" spans="1:21">
      <c r="K9" s="123"/>
    </row>
    <row r="10" spans="1:21">
      <c r="A10" s="99" t="s">
        <v>93</v>
      </c>
      <c r="B10" s="99" t="s">
        <v>94</v>
      </c>
      <c r="C10" s="99" t="s">
        <v>45</v>
      </c>
      <c r="D10">
        <v>1380</v>
      </c>
      <c r="E10" s="99">
        <v>45597</v>
      </c>
      <c r="F10" s="136">
        <v>3310050.42</v>
      </c>
      <c r="G10" s="101">
        <v>45657</v>
      </c>
      <c r="H10" s="210">
        <v>3355349.78</v>
      </c>
      <c r="I10" s="210">
        <v>9083993</v>
      </c>
      <c r="J10" s="139">
        <v>0</v>
      </c>
      <c r="K10" s="124">
        <v>0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</row>
    <row r="11" spans="1:21">
      <c r="D11" s="17"/>
      <c r="E11" s="99"/>
      <c r="F11" s="100"/>
      <c r="G11" s="101"/>
      <c r="H11" s="171"/>
      <c r="I11" s="171"/>
      <c r="J11" s="132"/>
      <c r="K11" s="123"/>
      <c r="L11" s="105"/>
      <c r="M11" s="105"/>
      <c r="N11" s="105"/>
      <c r="O11" s="105"/>
      <c r="P11" s="105"/>
      <c r="Q11" s="105"/>
      <c r="R11" s="105"/>
      <c r="S11" s="105"/>
      <c r="T11" s="105"/>
      <c r="U11" s="105"/>
    </row>
    <row r="12" spans="1:21">
      <c r="B12" s="157"/>
      <c r="C12" s="158"/>
      <c r="D12" s="17"/>
      <c r="E12" s="99"/>
      <c r="F12" s="100"/>
      <c r="G12" s="101"/>
      <c r="H12" s="171"/>
      <c r="I12" s="171"/>
      <c r="J12" s="132"/>
      <c r="K12" s="123"/>
      <c r="L12" s="105"/>
      <c r="M12" s="105"/>
      <c r="N12" s="105"/>
      <c r="O12" s="105"/>
      <c r="P12" s="105"/>
      <c r="Q12" s="105"/>
      <c r="R12" s="105"/>
      <c r="S12" s="105"/>
      <c r="T12" s="105"/>
      <c r="U12" s="105"/>
    </row>
    <row r="13" spans="1:21">
      <c r="D13" s="17"/>
      <c r="E13" s="99"/>
      <c r="F13" s="100"/>
      <c r="G13" s="101"/>
      <c r="H13" s="171"/>
      <c r="I13" s="171"/>
      <c r="J13" s="132"/>
      <c r="K13" s="123"/>
      <c r="L13" s="105"/>
      <c r="M13" s="105"/>
      <c r="N13" s="105"/>
      <c r="O13" s="105"/>
      <c r="P13" s="105"/>
      <c r="Q13" s="105"/>
      <c r="R13" s="105"/>
      <c r="S13" s="105"/>
      <c r="T13" s="105"/>
      <c r="U13" s="105"/>
    </row>
    <row r="14" spans="1:21">
      <c r="B14" s="157"/>
      <c r="C14" s="157"/>
      <c r="D14" s="17"/>
      <c r="E14" s="99"/>
      <c r="F14" s="100"/>
      <c r="G14" s="101"/>
      <c r="H14" s="171"/>
      <c r="I14" s="171"/>
      <c r="J14" s="132"/>
      <c r="K14" s="123"/>
      <c r="L14" s="105"/>
      <c r="M14" s="105"/>
      <c r="N14" s="105"/>
      <c r="O14" s="105"/>
      <c r="P14" s="105"/>
      <c r="Q14" s="105"/>
      <c r="R14" s="105"/>
      <c r="S14" s="105"/>
      <c r="T14" s="105"/>
      <c r="U14" s="105"/>
    </row>
    <row r="15" spans="1:21">
      <c r="D15" s="17"/>
      <c r="E15" s="99"/>
      <c r="F15" s="100"/>
      <c r="G15" s="101"/>
      <c r="H15" s="171"/>
      <c r="I15" s="171"/>
      <c r="J15" s="132"/>
      <c r="K15" s="123"/>
      <c r="L15" s="105"/>
      <c r="M15" s="105"/>
      <c r="N15" s="105"/>
      <c r="O15" s="105"/>
      <c r="P15" s="105"/>
      <c r="Q15" s="105"/>
      <c r="R15" s="105"/>
      <c r="S15" s="105"/>
      <c r="T15" s="105"/>
      <c r="U15" s="105"/>
    </row>
    <row r="16" spans="1:21" ht="15.75" thickBot="1">
      <c r="B16" s="218" t="s">
        <v>105</v>
      </c>
      <c r="C16" s="218"/>
      <c r="D16" s="218"/>
      <c r="E16" s="218"/>
      <c r="F16" s="218"/>
      <c r="G16" s="218"/>
      <c r="H16" s="218"/>
      <c r="I16" s="218"/>
      <c r="J16" s="218"/>
      <c r="K16" s="128">
        <f>SUM(K10:K11)</f>
        <v>0</v>
      </c>
      <c r="L16" s="133"/>
      <c r="M16" s="133"/>
      <c r="N16" s="133"/>
      <c r="O16" s="133"/>
      <c r="P16" s="133"/>
      <c r="Q16" s="133"/>
      <c r="R16" s="133"/>
      <c r="S16" s="133"/>
      <c r="T16" s="133"/>
      <c r="U16" s="133"/>
    </row>
    <row r="17" spans="1:26" ht="15.75" thickTop="1">
      <c r="E17" s="99"/>
      <c r="F17" s="100"/>
      <c r="G17" s="99"/>
      <c r="I17" s="99"/>
      <c r="J17" s="103"/>
      <c r="K17" s="103"/>
      <c r="L17" s="137"/>
      <c r="M17" s="137"/>
      <c r="N17" s="137"/>
      <c r="O17" s="137"/>
      <c r="P17" s="137"/>
      <c r="Q17" s="137"/>
      <c r="R17" s="137"/>
      <c r="S17" s="137"/>
      <c r="T17" s="137"/>
      <c r="U17" s="137"/>
    </row>
    <row r="18" spans="1:26"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1:26" ht="16.5" customHeight="1">
      <c r="B19" s="217" t="s">
        <v>106</v>
      </c>
      <c r="C19" s="217"/>
      <c r="D19" s="217"/>
      <c r="E19" s="217"/>
      <c r="F19" s="217"/>
      <c r="G19" s="217"/>
      <c r="H19" s="217"/>
      <c r="I19" s="217"/>
      <c r="K19" s="214" t="s">
        <v>538</v>
      </c>
      <c r="L19" s="215"/>
      <c r="M19" s="216"/>
      <c r="N19" s="185"/>
      <c r="O19" s="214" t="s">
        <v>329</v>
      </c>
      <c r="P19" s="215"/>
      <c r="Q19" s="216"/>
      <c r="R19" s="185"/>
      <c r="S19" s="214" t="s">
        <v>324</v>
      </c>
      <c r="T19" s="215"/>
      <c r="U19" s="216"/>
      <c r="V19" s="185"/>
      <c r="W19" s="214" t="s">
        <v>320</v>
      </c>
      <c r="X19" s="215"/>
      <c r="Y19" s="216"/>
    </row>
    <row r="20" spans="1:26" s="98" customFormat="1" ht="72.75" customHeight="1">
      <c r="A20" s="134" t="s">
        <v>77</v>
      </c>
      <c r="B20" s="134" t="s">
        <v>77</v>
      </c>
      <c r="C20" s="134" t="s">
        <v>78</v>
      </c>
      <c r="D20" s="134" t="s">
        <v>40</v>
      </c>
      <c r="E20" s="134" t="s">
        <v>79</v>
      </c>
      <c r="F20" s="134" t="s">
        <v>80</v>
      </c>
      <c r="G20" s="134" t="s">
        <v>81</v>
      </c>
      <c r="H20" s="134" t="s">
        <v>82</v>
      </c>
      <c r="I20" s="134" t="s">
        <v>83</v>
      </c>
      <c r="J20" s="134"/>
      <c r="K20" s="134" t="s">
        <v>539</v>
      </c>
      <c r="L20" s="134" t="s">
        <v>540</v>
      </c>
      <c r="M20" s="134" t="s">
        <v>107</v>
      </c>
      <c r="N20" s="134"/>
      <c r="O20" s="134" t="s">
        <v>330</v>
      </c>
      <c r="P20" s="134" t="s">
        <v>535</v>
      </c>
      <c r="Q20" s="134" t="s">
        <v>107</v>
      </c>
      <c r="R20" s="134"/>
      <c r="S20" s="134" t="s">
        <v>326</v>
      </c>
      <c r="T20" s="134" t="s">
        <v>536</v>
      </c>
      <c r="U20" s="134" t="s">
        <v>107</v>
      </c>
      <c r="V20" s="134"/>
      <c r="W20" s="134" t="s">
        <v>321</v>
      </c>
      <c r="X20" s="134" t="s">
        <v>537</v>
      </c>
      <c r="Y20" s="134" t="s">
        <v>107</v>
      </c>
      <c r="Z20" s="135"/>
    </row>
    <row r="22" spans="1:26">
      <c r="A22" t="s">
        <v>85</v>
      </c>
      <c r="B22" t="s">
        <v>86</v>
      </c>
      <c r="C22" t="s">
        <v>44</v>
      </c>
      <c r="D22">
        <v>1142</v>
      </c>
      <c r="E22" s="99">
        <v>43770</v>
      </c>
      <c r="F22" s="100">
        <v>1426890.5134999999</v>
      </c>
      <c r="G22" s="101">
        <v>43830</v>
      </c>
      <c r="H22" s="102">
        <v>1453998.8635</v>
      </c>
      <c r="I22" s="100">
        <v>2684571.43</v>
      </c>
      <c r="J22" s="132"/>
      <c r="K22" s="132">
        <v>0</v>
      </c>
      <c r="L22" s="132">
        <v>0</v>
      </c>
      <c r="M22" s="132">
        <v>0</v>
      </c>
      <c r="N22" s="132"/>
      <c r="O22" s="132">
        <v>0</v>
      </c>
      <c r="P22" s="132">
        <v>0</v>
      </c>
      <c r="Q22" s="132">
        <v>0</v>
      </c>
      <c r="R22" s="132"/>
      <c r="S22" s="132">
        <v>0</v>
      </c>
      <c r="T22" s="132">
        <v>0</v>
      </c>
      <c r="U22" s="132">
        <v>0</v>
      </c>
      <c r="V22" s="132"/>
      <c r="W22" s="132">
        <v>4538360.8099999996</v>
      </c>
      <c r="X22" s="132">
        <v>1445538</v>
      </c>
      <c r="Y22" s="132">
        <v>3815591.8099999996</v>
      </c>
      <c r="Z22" s="126"/>
    </row>
    <row r="23" spans="1:26">
      <c r="A23" t="s">
        <v>87</v>
      </c>
      <c r="B23" t="s">
        <v>88</v>
      </c>
      <c r="C23" t="s">
        <v>46</v>
      </c>
      <c r="D23">
        <v>1809</v>
      </c>
      <c r="E23" s="99">
        <v>43770</v>
      </c>
      <c r="F23" s="100">
        <v>2418692.14</v>
      </c>
      <c r="G23" s="101">
        <v>43830</v>
      </c>
      <c r="H23" s="102">
        <v>2415228.06</v>
      </c>
      <c r="I23" s="100">
        <v>3913074.41</v>
      </c>
      <c r="J23" s="132"/>
      <c r="K23" s="132">
        <v>0</v>
      </c>
      <c r="L23" s="132">
        <v>0</v>
      </c>
      <c r="M23" s="132">
        <v>0</v>
      </c>
      <c r="N23" s="132"/>
      <c r="O23" s="132">
        <v>0</v>
      </c>
      <c r="P23" s="132">
        <v>0</v>
      </c>
      <c r="Q23" s="132">
        <v>0</v>
      </c>
      <c r="R23" s="132"/>
      <c r="S23" s="132">
        <v>0</v>
      </c>
      <c r="T23" s="132">
        <v>0</v>
      </c>
      <c r="U23" s="132">
        <v>0</v>
      </c>
      <c r="V23" s="132"/>
      <c r="W23" s="132">
        <v>107442.99</v>
      </c>
      <c r="X23" s="132">
        <v>3913074</v>
      </c>
      <c r="Y23" s="132">
        <v>0</v>
      </c>
      <c r="Z23" s="126"/>
    </row>
    <row r="24" spans="1:26">
      <c r="A24" t="s">
        <v>89</v>
      </c>
      <c r="B24" t="s">
        <v>90</v>
      </c>
      <c r="C24" t="s">
        <v>43</v>
      </c>
      <c r="D24">
        <v>1017</v>
      </c>
      <c r="E24" s="99">
        <v>43881</v>
      </c>
      <c r="F24" s="100">
        <v>702420.01</v>
      </c>
      <c r="G24" s="101">
        <v>43921</v>
      </c>
      <c r="H24" s="102">
        <v>709795.42</v>
      </c>
      <c r="I24" s="100">
        <v>1594123.08</v>
      </c>
      <c r="J24" s="132"/>
      <c r="K24" s="132">
        <v>325879.63</v>
      </c>
      <c r="L24" s="132">
        <v>1305822</v>
      </c>
      <c r="M24" s="132">
        <v>0</v>
      </c>
      <c r="N24" s="132"/>
      <c r="O24" s="132">
        <v>367874.04</v>
      </c>
      <c r="P24" s="132">
        <v>1305822</v>
      </c>
      <c r="Q24" s="132">
        <v>0</v>
      </c>
      <c r="R24" s="132"/>
      <c r="S24" s="132">
        <v>391293.54</v>
      </c>
      <c r="T24" s="132">
        <v>1305822</v>
      </c>
      <c r="U24" s="132">
        <v>0</v>
      </c>
      <c r="V24" s="132"/>
      <c r="W24" s="132">
        <v>476810.65</v>
      </c>
      <c r="X24" s="132">
        <v>1305822</v>
      </c>
      <c r="Y24" s="132">
        <v>0</v>
      </c>
      <c r="Z24" s="126"/>
    </row>
    <row r="25" spans="1:26">
      <c r="A25" t="s">
        <v>91</v>
      </c>
      <c r="B25" t="s">
        <v>92</v>
      </c>
      <c r="C25" t="s">
        <v>47</v>
      </c>
      <c r="D25">
        <v>1890</v>
      </c>
      <c r="E25" s="99">
        <v>43952</v>
      </c>
      <c r="F25" s="100">
        <v>6624805.7199999997</v>
      </c>
      <c r="G25" s="101">
        <v>44012</v>
      </c>
      <c r="H25" s="102">
        <v>6624805.7199999997</v>
      </c>
      <c r="I25" s="100">
        <v>12387875.6</v>
      </c>
      <c r="J25" s="132"/>
      <c r="K25" s="132">
        <v>10221044.08</v>
      </c>
      <c r="L25" s="132">
        <v>11800000</v>
      </c>
      <c r="M25" s="132">
        <v>4321044.08</v>
      </c>
      <c r="N25" s="132"/>
      <c r="O25" s="132">
        <v>9948682.6500000004</v>
      </c>
      <c r="P25" s="132">
        <v>11800000</v>
      </c>
      <c r="Q25" s="132">
        <v>4048682.6500000004</v>
      </c>
      <c r="R25" s="132"/>
      <c r="S25" s="132">
        <v>9562648.2699999996</v>
      </c>
      <c r="T25" s="132">
        <v>11800000</v>
      </c>
      <c r="U25" s="132">
        <v>3662648.2699999996</v>
      </c>
      <c r="V25" s="132"/>
      <c r="W25" s="132">
        <v>9548693.0399999991</v>
      </c>
      <c r="X25" s="132">
        <v>11800000</v>
      </c>
      <c r="Y25" s="132">
        <v>3648693.0399999991</v>
      </c>
      <c r="Z25" s="126"/>
    </row>
    <row r="26" spans="1:26">
      <c r="A26" t="s">
        <v>95</v>
      </c>
      <c r="B26" t="s">
        <v>96</v>
      </c>
      <c r="C26" t="s">
        <v>42</v>
      </c>
      <c r="D26" s="17">
        <v>1745</v>
      </c>
      <c r="E26" s="99">
        <v>44408</v>
      </c>
      <c r="F26" s="100">
        <v>2702730.5085</v>
      </c>
      <c r="G26" s="101">
        <v>44469</v>
      </c>
      <c r="H26" s="102">
        <v>2684533.7585</v>
      </c>
      <c r="I26" s="102">
        <v>4300000</v>
      </c>
      <c r="J26" s="132"/>
      <c r="K26" s="132">
        <v>6381626.25</v>
      </c>
      <c r="L26" s="132">
        <v>3251847</v>
      </c>
      <c r="M26" s="132">
        <v>4755702.75</v>
      </c>
      <c r="N26" s="132"/>
      <c r="O26" s="132">
        <v>5939445.5599999996</v>
      </c>
      <c r="P26" s="132">
        <v>3251847</v>
      </c>
      <c r="Q26" s="132">
        <v>4313522.0599999996</v>
      </c>
      <c r="R26" s="132"/>
      <c r="S26" s="132">
        <v>5307463.18</v>
      </c>
      <c r="T26" s="132">
        <v>4300000</v>
      </c>
      <c r="U26" s="132">
        <v>3157463.1799999997</v>
      </c>
      <c r="V26" s="132"/>
      <c r="W26" s="132">
        <v>4679726.8600000003</v>
      </c>
      <c r="X26" s="132">
        <v>4300000</v>
      </c>
      <c r="Y26" s="132">
        <v>2529726.8600000003</v>
      </c>
      <c r="Z26" s="125"/>
    </row>
    <row r="27" spans="1:26">
      <c r="A27" t="s">
        <v>99</v>
      </c>
      <c r="B27" t="s">
        <v>100</v>
      </c>
      <c r="C27" t="s">
        <v>101</v>
      </c>
      <c r="D27" s="17">
        <v>1770</v>
      </c>
      <c r="E27" s="99">
        <v>44593</v>
      </c>
      <c r="F27" s="100">
        <v>9487158.6624999996</v>
      </c>
      <c r="G27" s="101">
        <v>44651</v>
      </c>
      <c r="H27" s="102">
        <v>9470996.7345000003</v>
      </c>
      <c r="I27" s="102">
        <v>16562391</v>
      </c>
      <c r="J27" s="132"/>
      <c r="K27" s="132">
        <v>0</v>
      </c>
      <c r="L27" s="132">
        <v>0</v>
      </c>
      <c r="M27" s="132">
        <v>0</v>
      </c>
      <c r="N27" s="132"/>
      <c r="O27" s="132">
        <v>0</v>
      </c>
      <c r="P27" s="132">
        <v>0</v>
      </c>
      <c r="Q27" s="132">
        <v>0</v>
      </c>
      <c r="R27" s="132"/>
      <c r="S27" s="132">
        <v>0</v>
      </c>
      <c r="T27" s="132">
        <v>0</v>
      </c>
      <c r="U27" s="132">
        <v>0</v>
      </c>
      <c r="V27" s="132"/>
      <c r="W27" s="132">
        <v>12524196.539999999</v>
      </c>
      <c r="X27" s="132">
        <v>16562391</v>
      </c>
      <c r="Y27" s="132">
        <v>4243001.0399999991</v>
      </c>
      <c r="Z27" s="125"/>
    </row>
    <row r="28" spans="1:26">
      <c r="A28" t="s">
        <v>102</v>
      </c>
      <c r="B28" t="s">
        <v>103</v>
      </c>
      <c r="C28" t="s">
        <v>104</v>
      </c>
      <c r="D28" s="17">
        <v>1642</v>
      </c>
      <c r="E28" s="99">
        <v>44651</v>
      </c>
      <c r="F28" s="100">
        <v>1290841.0164999999</v>
      </c>
      <c r="G28" s="101">
        <v>44651</v>
      </c>
      <c r="H28" s="102">
        <v>1290841.0164999999</v>
      </c>
      <c r="I28" s="102">
        <v>2574424</v>
      </c>
      <c r="J28" s="132"/>
      <c r="K28" s="132">
        <v>1302855.71</v>
      </c>
      <c r="L28" s="132">
        <v>2107739</v>
      </c>
      <c r="M28" s="132">
        <v>248986.20999999996</v>
      </c>
      <c r="N28" s="132"/>
      <c r="O28" s="132">
        <v>1307430.81</v>
      </c>
      <c r="P28" s="132">
        <v>2107739</v>
      </c>
      <c r="Q28" s="132">
        <v>253561.31000000006</v>
      </c>
      <c r="R28" s="132"/>
      <c r="S28" s="132">
        <v>1310872.29</v>
      </c>
      <c r="T28" s="132">
        <v>2107739</v>
      </c>
      <c r="U28" s="132">
        <v>257002.79000000004</v>
      </c>
      <c r="V28" s="132"/>
      <c r="W28" s="132">
        <v>1346763.14</v>
      </c>
      <c r="X28" s="132">
        <v>2107739</v>
      </c>
      <c r="Y28" s="132">
        <v>292893.6399999999</v>
      </c>
      <c r="Z28" s="125"/>
    </row>
    <row r="29" spans="1:26">
      <c r="A29" t="s">
        <v>276</v>
      </c>
      <c r="B29" t="s">
        <v>275</v>
      </c>
      <c r="C29" t="s">
        <v>277</v>
      </c>
      <c r="D29" s="17">
        <v>1494</v>
      </c>
      <c r="E29" s="99">
        <v>44681</v>
      </c>
      <c r="F29" s="100">
        <v>1595337.6625000001</v>
      </c>
      <c r="G29" s="101">
        <v>44742</v>
      </c>
      <c r="H29" s="102">
        <v>1593108.4635000001</v>
      </c>
      <c r="I29" s="102">
        <v>3263420</v>
      </c>
      <c r="J29" s="132"/>
      <c r="K29" s="132">
        <v>1683697.08</v>
      </c>
      <c r="L29" s="132">
        <v>3263420</v>
      </c>
      <c r="M29" s="132">
        <v>51987.080000000075</v>
      </c>
      <c r="N29" s="132"/>
      <c r="O29" s="132">
        <v>1652553.93</v>
      </c>
      <c r="P29" s="132">
        <v>3263420</v>
      </c>
      <c r="Q29" s="132">
        <v>20843.929999999935</v>
      </c>
      <c r="R29" s="132"/>
      <c r="S29" s="132">
        <v>1629423.69</v>
      </c>
      <c r="T29" s="132">
        <v>3263420</v>
      </c>
      <c r="U29" s="132">
        <v>0</v>
      </c>
      <c r="V29" s="132"/>
      <c r="W29" s="132">
        <v>1625897.59</v>
      </c>
      <c r="X29" s="132">
        <v>3263420</v>
      </c>
      <c r="Y29" s="132">
        <v>0</v>
      </c>
      <c r="Z29" s="125"/>
    </row>
    <row r="30" spans="1:26">
      <c r="A30" t="s">
        <v>97</v>
      </c>
      <c r="B30" t="s">
        <v>98</v>
      </c>
      <c r="C30" s="17" t="s">
        <v>282</v>
      </c>
      <c r="D30" s="17">
        <v>1920</v>
      </c>
      <c r="E30" s="99">
        <v>44865</v>
      </c>
      <c r="F30" s="100">
        <v>7196864.6974999998</v>
      </c>
      <c r="G30" s="101">
        <v>44926</v>
      </c>
      <c r="H30" s="102">
        <v>7264486.3655000003</v>
      </c>
      <c r="I30" s="102">
        <v>12485706</v>
      </c>
      <c r="J30" s="132"/>
      <c r="K30" s="132">
        <v>8389403.8399999999</v>
      </c>
      <c r="L30" s="132">
        <v>10166441</v>
      </c>
      <c r="M30" s="132">
        <v>3306183.34</v>
      </c>
      <c r="N30" s="132"/>
      <c r="O30" s="132">
        <v>8078901.2599999998</v>
      </c>
      <c r="P30" s="132">
        <v>10166441</v>
      </c>
      <c r="Q30" s="132">
        <v>2995680.76</v>
      </c>
      <c r="R30" s="132"/>
      <c r="S30" s="132">
        <v>7773215.71</v>
      </c>
      <c r="T30" s="132">
        <v>10166441</v>
      </c>
      <c r="U30" s="132">
        <v>2689995.21</v>
      </c>
      <c r="V30" s="132"/>
      <c r="W30" s="132">
        <v>7480930</v>
      </c>
      <c r="X30" s="132">
        <v>10166441</v>
      </c>
      <c r="Y30" s="132">
        <v>2397709.5</v>
      </c>
      <c r="Z30" s="125"/>
    </row>
    <row r="31" spans="1:26">
      <c r="A31" t="s">
        <v>279</v>
      </c>
      <c r="B31" t="s">
        <v>280</v>
      </c>
      <c r="C31" t="s">
        <v>280</v>
      </c>
      <c r="D31" s="17">
        <v>1315</v>
      </c>
      <c r="E31" s="99">
        <v>44219</v>
      </c>
      <c r="F31" s="136">
        <v>6258651.2300000004</v>
      </c>
      <c r="G31" s="101">
        <v>45100</v>
      </c>
      <c r="H31" s="102">
        <v>5291086.5824999996</v>
      </c>
      <c r="I31" s="102">
        <v>19645246</v>
      </c>
      <c r="J31" s="132"/>
      <c r="K31" s="132">
        <v>6622378.25</v>
      </c>
      <c r="L31" s="132">
        <v>13986400</v>
      </c>
      <c r="M31" s="132">
        <v>0</v>
      </c>
      <c r="N31" s="132"/>
      <c r="O31" s="132">
        <v>6363044.2400000002</v>
      </c>
      <c r="P31" s="132">
        <v>13986400</v>
      </c>
      <c r="Q31" s="132">
        <v>0</v>
      </c>
      <c r="R31" s="132"/>
      <c r="S31" s="132">
        <v>6109128.54</v>
      </c>
      <c r="T31" s="132">
        <v>13986400</v>
      </c>
      <c r="U31" s="132">
        <v>0</v>
      </c>
      <c r="V31" s="132"/>
      <c r="W31" s="132">
        <v>5866689.9500000002</v>
      </c>
      <c r="X31" s="132">
        <v>13986400</v>
      </c>
      <c r="Y31" s="132">
        <v>0</v>
      </c>
      <c r="Z31" s="125"/>
    </row>
    <row r="32" spans="1:26">
      <c r="A32" t="s">
        <v>95</v>
      </c>
      <c r="B32" t="s">
        <v>96</v>
      </c>
      <c r="C32" t="s">
        <v>278</v>
      </c>
      <c r="D32" s="17">
        <v>1553</v>
      </c>
      <c r="E32" s="99">
        <v>45139</v>
      </c>
      <c r="F32" s="100">
        <v>4555739.9440000001</v>
      </c>
      <c r="G32" s="101">
        <v>45199</v>
      </c>
      <c r="H32" s="102">
        <v>4609015.03</v>
      </c>
      <c r="I32" s="102">
        <v>11758462</v>
      </c>
      <c r="J32" s="132"/>
      <c r="K32" s="132">
        <v>0</v>
      </c>
      <c r="L32" s="132">
        <v>0</v>
      </c>
      <c r="M32" s="132">
        <v>0</v>
      </c>
      <c r="N32" s="132"/>
      <c r="O32" s="132">
        <v>0</v>
      </c>
      <c r="P32" s="132">
        <v>0</v>
      </c>
      <c r="Q32" s="132">
        <v>0</v>
      </c>
      <c r="R32" s="132"/>
      <c r="S32" s="132">
        <v>3507337.66</v>
      </c>
      <c r="T32" s="132">
        <v>10709713</v>
      </c>
      <c r="U32" s="132">
        <v>0</v>
      </c>
      <c r="V32" s="132"/>
      <c r="W32" s="132">
        <v>3358277.11</v>
      </c>
      <c r="X32" s="132">
        <v>10709713</v>
      </c>
      <c r="Y32" s="132">
        <v>0</v>
      </c>
      <c r="Z32" s="126"/>
    </row>
    <row r="33" spans="1:26">
      <c r="A33" t="s">
        <v>292</v>
      </c>
      <c r="B33" t="s">
        <v>306</v>
      </c>
      <c r="C33" t="s">
        <v>41</v>
      </c>
      <c r="D33" s="17">
        <v>1468</v>
      </c>
      <c r="E33" s="99">
        <v>45230</v>
      </c>
      <c r="F33" s="100">
        <v>810310</v>
      </c>
      <c r="G33" s="101">
        <v>45291</v>
      </c>
      <c r="H33" s="171">
        <v>832647.02</v>
      </c>
      <c r="I33" s="171">
        <v>1744709</v>
      </c>
      <c r="J33" s="132"/>
      <c r="K33" s="132">
        <v>0</v>
      </c>
      <c r="L33" s="132">
        <v>0</v>
      </c>
      <c r="M33" s="132">
        <v>0</v>
      </c>
      <c r="N33" s="132"/>
      <c r="O33" s="132">
        <v>0</v>
      </c>
      <c r="P33" s="132">
        <v>0</v>
      </c>
      <c r="Q33" s="132">
        <v>0</v>
      </c>
      <c r="R33" s="132"/>
      <c r="S33" s="132">
        <v>885949.78</v>
      </c>
      <c r="T33" s="132">
        <v>1744709</v>
      </c>
      <c r="U33" s="132">
        <v>13595.280000000028</v>
      </c>
      <c r="V33" s="132"/>
      <c r="W33" s="132">
        <v>850843.33</v>
      </c>
      <c r="X33" s="132">
        <v>1744709</v>
      </c>
      <c r="Y33" s="132">
        <v>0</v>
      </c>
      <c r="Z33" s="126"/>
    </row>
    <row r="34" spans="1:26">
      <c r="A34" t="s">
        <v>292</v>
      </c>
      <c r="B34" t="s">
        <v>306</v>
      </c>
      <c r="C34" t="s">
        <v>305</v>
      </c>
      <c r="D34" s="17">
        <v>1575</v>
      </c>
      <c r="E34" s="99">
        <v>45260</v>
      </c>
      <c r="F34" s="100">
        <v>801539.64</v>
      </c>
      <c r="G34" s="101">
        <v>45291</v>
      </c>
      <c r="H34" s="171">
        <v>812637.3</v>
      </c>
      <c r="I34" s="171">
        <v>1408648</v>
      </c>
      <c r="J34" s="132"/>
      <c r="K34" s="132">
        <v>803475.39</v>
      </c>
      <c r="L34" s="132">
        <v>1408648</v>
      </c>
      <c r="M34" s="132">
        <v>99151.390000000014</v>
      </c>
      <c r="N34" s="132"/>
      <c r="O34" s="132">
        <v>850298.71</v>
      </c>
      <c r="P34" s="132">
        <v>1408648</v>
      </c>
      <c r="Q34" s="132">
        <v>145974.70999999996</v>
      </c>
      <c r="R34" s="132"/>
      <c r="S34" s="132">
        <v>880856.74</v>
      </c>
      <c r="T34" s="132">
        <v>1408648</v>
      </c>
      <c r="U34" s="132">
        <v>176532.74</v>
      </c>
      <c r="V34" s="132"/>
      <c r="W34" s="132">
        <v>846102.23</v>
      </c>
      <c r="X34" s="132">
        <v>1408648</v>
      </c>
      <c r="Y34" s="132">
        <v>141778.22999999998</v>
      </c>
      <c r="Z34" s="126"/>
    </row>
    <row r="35" spans="1:26">
      <c r="A35" t="s">
        <v>292</v>
      </c>
      <c r="B35" t="s">
        <v>306</v>
      </c>
      <c r="C35" t="s">
        <v>312</v>
      </c>
      <c r="D35" s="17">
        <v>1667</v>
      </c>
      <c r="E35" s="99">
        <v>45292</v>
      </c>
      <c r="F35" s="100">
        <v>469745.16749999998</v>
      </c>
      <c r="G35" s="101">
        <v>45382</v>
      </c>
      <c r="H35" s="102">
        <v>474091.28</v>
      </c>
      <c r="I35" s="102">
        <v>569682</v>
      </c>
      <c r="J35" s="132"/>
      <c r="K35" s="132">
        <v>761338.57</v>
      </c>
      <c r="L35" s="132">
        <v>569682</v>
      </c>
      <c r="M35" s="132">
        <v>476497.56999999995</v>
      </c>
      <c r="N35" s="132"/>
      <c r="O35" s="132">
        <v>467936.41</v>
      </c>
      <c r="P35" s="132">
        <v>569682</v>
      </c>
      <c r="Q35" s="132">
        <v>183095.40999999997</v>
      </c>
      <c r="R35" s="132"/>
      <c r="S35" s="132">
        <v>485343.32</v>
      </c>
      <c r="T35" s="132">
        <v>569682</v>
      </c>
      <c r="U35" s="132">
        <v>200502.32</v>
      </c>
      <c r="V35" s="132"/>
      <c r="W35" s="132">
        <v>474091.28</v>
      </c>
      <c r="X35" s="132">
        <v>569682</v>
      </c>
      <c r="Y35" s="132">
        <v>189250.28000000003</v>
      </c>
      <c r="Z35" s="126"/>
    </row>
    <row r="36" spans="1:26">
      <c r="A36" t="s">
        <v>318</v>
      </c>
      <c r="B36" t="s">
        <v>319</v>
      </c>
      <c r="C36" t="s">
        <v>283</v>
      </c>
      <c r="D36" s="17">
        <v>1749</v>
      </c>
      <c r="E36" s="99">
        <v>45383</v>
      </c>
      <c r="F36" s="136">
        <v>1304789.77</v>
      </c>
      <c r="G36" s="101">
        <v>45473</v>
      </c>
      <c r="H36" s="102">
        <v>1302330.68</v>
      </c>
      <c r="I36" s="102">
        <v>2340102</v>
      </c>
      <c r="J36" s="132"/>
      <c r="K36" s="132">
        <v>1266464.71</v>
      </c>
      <c r="L36" s="132">
        <v>2340102</v>
      </c>
      <c r="M36" s="132">
        <v>96413.709999999963</v>
      </c>
      <c r="N36" s="132"/>
      <c r="O36" s="132">
        <v>1281064.6599999999</v>
      </c>
      <c r="P36" s="132">
        <v>2340102</v>
      </c>
      <c r="Q36" s="132">
        <v>111013.65999999992</v>
      </c>
      <c r="R36" s="132"/>
      <c r="S36" s="132">
        <v>1302330.68</v>
      </c>
      <c r="T36" s="132">
        <v>2340102</v>
      </c>
      <c r="U36" s="132">
        <v>132279.67999999993</v>
      </c>
      <c r="V36" s="132"/>
      <c r="W36" s="132"/>
      <c r="X36" s="132"/>
      <c r="Y36" s="132"/>
      <c r="Z36" s="126"/>
    </row>
    <row r="37" spans="1:26">
      <c r="B37" t="s">
        <v>532</v>
      </c>
      <c r="C37" t="s">
        <v>281</v>
      </c>
      <c r="D37" s="17">
        <v>1838</v>
      </c>
      <c r="E37" s="99">
        <v>45474</v>
      </c>
      <c r="F37" s="136">
        <v>17985361.800000001</v>
      </c>
      <c r="G37" s="101">
        <v>45565</v>
      </c>
      <c r="H37" s="102">
        <v>18474151.5</v>
      </c>
      <c r="I37" s="102">
        <v>24743191</v>
      </c>
      <c r="J37" s="132"/>
      <c r="K37" s="132">
        <v>19219498.550000001</v>
      </c>
      <c r="L37" s="132">
        <v>24743191</v>
      </c>
      <c r="M37" s="132">
        <v>6847903.0500000007</v>
      </c>
      <c r="N37" s="132"/>
      <c r="O37" s="132">
        <v>18474151.5</v>
      </c>
      <c r="P37" s="132">
        <v>24743191</v>
      </c>
      <c r="Q37" s="132">
        <v>6102556</v>
      </c>
      <c r="R37" s="132"/>
      <c r="S37" s="132"/>
      <c r="T37" s="132"/>
      <c r="U37" s="132"/>
      <c r="V37" s="132"/>
      <c r="W37" s="132"/>
      <c r="X37" s="132"/>
      <c r="Y37" s="132"/>
      <c r="Z37" s="126"/>
    </row>
    <row r="38" spans="1:26">
      <c r="A38" s="99" t="s">
        <v>93</v>
      </c>
      <c r="B38" s="99" t="s">
        <v>94</v>
      </c>
      <c r="C38" s="99" t="s">
        <v>45</v>
      </c>
      <c r="D38">
        <v>1380</v>
      </c>
      <c r="E38" s="99">
        <v>45597</v>
      </c>
      <c r="F38" s="136">
        <v>3310050.42</v>
      </c>
      <c r="G38" s="101">
        <v>45657</v>
      </c>
      <c r="H38" s="102">
        <v>3355349.78</v>
      </c>
      <c r="I38" s="102">
        <v>9083993</v>
      </c>
      <c r="J38" s="132"/>
      <c r="K38" s="132">
        <v>3355349.78</v>
      </c>
      <c r="L38" s="132">
        <v>9083993</v>
      </c>
      <c r="M38" s="132">
        <v>0</v>
      </c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26"/>
    </row>
    <row r="39" spans="1:26">
      <c r="E39" s="99"/>
      <c r="F39" s="100"/>
      <c r="G39" s="99"/>
      <c r="I39" s="100"/>
      <c r="J39" s="100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26"/>
    </row>
    <row r="40" spans="1:26" ht="15.75" thickBot="1">
      <c r="B40" s="127" t="s">
        <v>108</v>
      </c>
      <c r="C40" s="106"/>
      <c r="D40" s="106"/>
      <c r="E40" s="129"/>
      <c r="F40" s="130"/>
      <c r="G40" s="129"/>
      <c r="H40" s="106"/>
      <c r="I40" s="106"/>
      <c r="J40" s="106"/>
      <c r="K40" s="178">
        <f>SUM(K22:K39)</f>
        <v>60333011.840000004</v>
      </c>
      <c r="L40" s="178">
        <f>SUM(L22:L39)</f>
        <v>84027285</v>
      </c>
      <c r="M40" s="178">
        <f>SUM(M22:M39)</f>
        <v>20203869.18</v>
      </c>
      <c r="N40" s="186"/>
      <c r="O40" s="178">
        <f>SUM(O22:O39)</f>
        <v>54731383.769999996</v>
      </c>
      <c r="P40" s="178">
        <f>SUM(P22:P39)</f>
        <v>74943292</v>
      </c>
      <c r="Q40" s="178">
        <f>SUM(Q22:Q39)</f>
        <v>18174930.489999998</v>
      </c>
      <c r="R40" s="186"/>
      <c r="S40" s="178">
        <f>SUM(S22:S39)</f>
        <v>39145863.399999999</v>
      </c>
      <c r="T40" s="178">
        <f>SUM(T22:T39)</f>
        <v>63702676</v>
      </c>
      <c r="U40" s="178">
        <f>SUM(U22:U39)</f>
        <v>10290019.469999999</v>
      </c>
      <c r="V40" s="186"/>
      <c r="W40" s="178">
        <v>53724825.519999996</v>
      </c>
      <c r="X40" s="178">
        <v>83283577</v>
      </c>
      <c r="Y40" s="178">
        <v>17258644.400000002</v>
      </c>
    </row>
    <row r="41" spans="1:26" ht="15.75" thickTop="1">
      <c r="E41" s="99"/>
      <c r="F41" s="100"/>
      <c r="G41" s="99"/>
      <c r="I41" s="99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</row>
    <row r="42" spans="1:26">
      <c r="E42" s="99"/>
      <c r="F42" s="100"/>
      <c r="G42" s="99"/>
      <c r="I42" s="99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</row>
  </sheetData>
  <mergeCells count="7">
    <mergeCell ref="W19:Y19"/>
    <mergeCell ref="B6:J6"/>
    <mergeCell ref="S19:U19"/>
    <mergeCell ref="B19:I19"/>
    <mergeCell ref="B16:J16"/>
    <mergeCell ref="O19:Q19"/>
    <mergeCell ref="K19:M19"/>
  </mergeCells>
  <phoneticPr fontId="34" type="noConversion"/>
  <pageMargins left="0.25" right="0.25" top="0.19270833333333334" bottom="0.12718750000000001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4"/>
    <pageSetUpPr fitToPage="1"/>
  </sheetPr>
  <dimension ref="A7:P99"/>
  <sheetViews>
    <sheetView workbookViewId="0">
      <selection activeCell="F35" sqref="F35"/>
    </sheetView>
  </sheetViews>
  <sheetFormatPr defaultColWidth="9.28515625" defaultRowHeight="12"/>
  <cols>
    <col min="1" max="1" width="2.7109375" style="5" customWidth="1"/>
    <col min="2" max="2" width="9.7109375" style="5" bestFit="1" customWidth="1"/>
    <col min="3" max="3" width="5.42578125" style="5" customWidth="1"/>
    <col min="4" max="4" width="10.7109375" style="5" bestFit="1" customWidth="1"/>
    <col min="5" max="8" width="22.42578125" style="5" customWidth="1"/>
    <col min="9" max="9" width="22.28515625" style="5" customWidth="1"/>
    <col min="10" max="10" width="12.85546875" style="5" bestFit="1" customWidth="1"/>
    <col min="11" max="11" width="16.28515625" style="5" bestFit="1" customWidth="1"/>
    <col min="12" max="12" width="17.7109375" style="5" bestFit="1" customWidth="1"/>
    <col min="13" max="13" width="13.7109375" style="5" bestFit="1" customWidth="1"/>
    <col min="14" max="14" width="19" style="5" bestFit="1" customWidth="1"/>
    <col min="15" max="15" width="16.28515625" style="5" bestFit="1" customWidth="1"/>
    <col min="16" max="16" width="15.7109375" style="5" bestFit="1" customWidth="1"/>
    <col min="17" max="17" width="20.7109375" style="5" bestFit="1" customWidth="1"/>
    <col min="18" max="18" width="30" style="5" bestFit="1" customWidth="1"/>
    <col min="19" max="20" width="9.28515625" style="5" bestFit="1" customWidth="1"/>
    <col min="21" max="16384" width="9.28515625" style="5"/>
  </cols>
  <sheetData>
    <row r="7" spans="1:12">
      <c r="A7" s="75" t="s">
        <v>219</v>
      </c>
      <c r="B7" s="76"/>
      <c r="C7" s="76"/>
      <c r="D7" s="77"/>
      <c r="E7" s="77"/>
      <c r="F7" s="77"/>
      <c r="G7" s="77"/>
      <c r="H7" s="77"/>
    </row>
    <row r="9" spans="1:12">
      <c r="A9" s="5" t="s">
        <v>220</v>
      </c>
      <c r="H9" s="108">
        <v>650000000</v>
      </c>
    </row>
    <row r="10" spans="1:12">
      <c r="A10" s="5" t="s">
        <v>327</v>
      </c>
      <c r="H10" s="140">
        <v>246986695.12029299</v>
      </c>
      <c r="K10" s="194" t="s">
        <v>328</v>
      </c>
    </row>
    <row r="11" spans="1:12">
      <c r="A11" s="5" t="s">
        <v>221</v>
      </c>
      <c r="H11" s="140">
        <v>232649030.61029303</v>
      </c>
      <c r="I11" s="15" t="s">
        <v>313</v>
      </c>
      <c r="K11" s="194" t="s">
        <v>328</v>
      </c>
    </row>
    <row r="12" spans="1:12" ht="36">
      <c r="A12" s="88" t="s">
        <v>222</v>
      </c>
      <c r="B12" s="88"/>
      <c r="C12" s="88"/>
      <c r="D12" s="88"/>
      <c r="E12" s="88"/>
      <c r="F12" s="88"/>
      <c r="G12" s="88"/>
      <c r="H12" s="140">
        <v>14337664.509999961</v>
      </c>
      <c r="I12" s="195" t="s">
        <v>322</v>
      </c>
      <c r="J12" s="62"/>
      <c r="K12" s="15"/>
      <c r="L12" s="15"/>
    </row>
    <row r="13" spans="1:12">
      <c r="J13" s="64"/>
    </row>
    <row r="14" spans="1:12">
      <c r="A14" s="78" t="s">
        <v>223</v>
      </c>
      <c r="B14" s="79"/>
      <c r="C14" s="79"/>
      <c r="D14" s="79"/>
      <c r="E14" s="80" t="s">
        <v>224</v>
      </c>
      <c r="F14" s="80" t="s">
        <v>225</v>
      </c>
      <c r="G14" s="80" t="s">
        <v>226</v>
      </c>
      <c r="H14" s="80" t="s">
        <v>227</v>
      </c>
    </row>
    <row r="15" spans="1:12">
      <c r="A15" s="5" t="s">
        <v>228</v>
      </c>
      <c r="E15" s="34" t="s">
        <v>229</v>
      </c>
      <c r="F15" s="34" t="s">
        <v>230</v>
      </c>
      <c r="G15" s="34" t="s">
        <v>231</v>
      </c>
      <c r="H15" s="34" t="s">
        <v>232</v>
      </c>
      <c r="I15" s="15"/>
    </row>
    <row r="16" spans="1:12">
      <c r="A16" s="5" t="s">
        <v>233</v>
      </c>
      <c r="E16" s="34" t="s">
        <v>234</v>
      </c>
      <c r="F16" s="34" t="s">
        <v>235</v>
      </c>
      <c r="G16" s="34" t="s">
        <v>236</v>
      </c>
      <c r="H16" s="34" t="s">
        <v>237</v>
      </c>
      <c r="I16" s="15"/>
    </row>
    <row r="17" spans="1:12">
      <c r="A17" s="5" t="s">
        <v>238</v>
      </c>
      <c r="E17" s="34" t="s">
        <v>239</v>
      </c>
      <c r="F17" s="34" t="s">
        <v>239</v>
      </c>
      <c r="G17" s="34" t="s">
        <v>239</v>
      </c>
      <c r="H17" s="34" t="s">
        <v>239</v>
      </c>
    </row>
    <row r="18" spans="1:12">
      <c r="A18" s="5" t="s">
        <v>240</v>
      </c>
      <c r="E18" s="34" t="s">
        <v>241</v>
      </c>
      <c r="F18" s="34" t="s">
        <v>241</v>
      </c>
      <c r="G18" s="34" t="s">
        <v>241</v>
      </c>
      <c r="H18" s="34" t="s">
        <v>241</v>
      </c>
    </row>
    <row r="19" spans="1:12">
      <c r="A19" s="5" t="s">
        <v>30</v>
      </c>
      <c r="E19" s="34" t="s">
        <v>39</v>
      </c>
      <c r="F19" s="34" t="s">
        <v>39</v>
      </c>
      <c r="G19" s="34" t="s">
        <v>242</v>
      </c>
      <c r="H19" s="34" t="s">
        <v>242</v>
      </c>
    </row>
    <row r="20" spans="1:12">
      <c r="A20" s="5" t="s">
        <v>243</v>
      </c>
      <c r="E20" s="34" t="s">
        <v>244</v>
      </c>
      <c r="F20" s="34" t="s">
        <v>245</v>
      </c>
      <c r="G20" s="34" t="s">
        <v>246</v>
      </c>
      <c r="H20" s="34" t="s">
        <v>246</v>
      </c>
    </row>
    <row r="21" spans="1:12">
      <c r="A21" s="5" t="s">
        <v>247</v>
      </c>
      <c r="E21" s="108">
        <v>500000000</v>
      </c>
      <c r="F21" s="108">
        <v>58000000</v>
      </c>
      <c r="G21" s="108">
        <v>27000000</v>
      </c>
      <c r="H21" s="108">
        <v>65000000</v>
      </c>
    </row>
    <row r="22" spans="1:12">
      <c r="A22" s="141" t="s">
        <v>248</v>
      </c>
      <c r="B22" s="141"/>
      <c r="C22" s="141"/>
      <c r="D22" s="141"/>
      <c r="E22" s="140">
        <v>178960792.78232279</v>
      </c>
      <c r="F22" s="140">
        <v>20759451.95998618</v>
      </c>
      <c r="G22" s="140">
        <v>9663882.801316062</v>
      </c>
      <c r="H22" s="140">
        <v>23264903.066667993</v>
      </c>
      <c r="I22" s="5" t="s">
        <v>313</v>
      </c>
      <c r="K22" s="194" t="s">
        <v>328</v>
      </c>
      <c r="L22" s="35"/>
    </row>
    <row r="23" spans="1:12">
      <c r="A23" s="5" t="s">
        <v>249</v>
      </c>
      <c r="E23" s="34" t="s">
        <v>250</v>
      </c>
      <c r="F23" s="34" t="s">
        <v>251</v>
      </c>
      <c r="G23" s="34" t="s">
        <v>252</v>
      </c>
      <c r="H23" s="34" t="s">
        <v>253</v>
      </c>
      <c r="I23" s="15"/>
    </row>
    <row r="24" spans="1:12">
      <c r="A24" s="5" t="s">
        <v>254</v>
      </c>
      <c r="E24" s="142">
        <v>8.0170000000000005E-2</v>
      </c>
      <c r="F24" s="142">
        <v>8.0170000000000005E-2</v>
      </c>
      <c r="G24" s="142">
        <v>8.0170000000000005E-2</v>
      </c>
      <c r="H24" s="142">
        <v>8.0170000000000005E-2</v>
      </c>
      <c r="I24" s="15" t="s">
        <v>291</v>
      </c>
      <c r="K24" s="194" t="s">
        <v>328</v>
      </c>
    </row>
    <row r="25" spans="1:12">
      <c r="A25" s="5" t="s">
        <v>255</v>
      </c>
      <c r="E25" s="81">
        <v>45321</v>
      </c>
      <c r="F25" s="81">
        <v>45321</v>
      </c>
      <c r="G25" s="81">
        <v>45321</v>
      </c>
      <c r="H25" s="81">
        <v>45321</v>
      </c>
    </row>
    <row r="26" spans="1:12">
      <c r="A26" s="5" t="s">
        <v>256</v>
      </c>
      <c r="E26" s="81">
        <v>45688</v>
      </c>
      <c r="F26" s="81">
        <v>45688</v>
      </c>
      <c r="G26" s="81">
        <v>45688</v>
      </c>
      <c r="H26" s="81">
        <v>45688</v>
      </c>
    </row>
    <row r="27" spans="1:12">
      <c r="A27" s="5" t="s">
        <v>257</v>
      </c>
      <c r="E27" s="81">
        <v>45777</v>
      </c>
      <c r="F27" s="81">
        <v>45777</v>
      </c>
      <c r="G27" s="81">
        <v>45777</v>
      </c>
      <c r="H27" s="81">
        <v>45777</v>
      </c>
    </row>
    <row r="28" spans="1:12">
      <c r="A28" s="5" t="s">
        <v>258</v>
      </c>
      <c r="E28" s="81">
        <v>50890</v>
      </c>
      <c r="F28" s="81">
        <v>50890</v>
      </c>
      <c r="G28" s="81">
        <v>50890</v>
      </c>
      <c r="H28" s="81">
        <v>50890</v>
      </c>
    </row>
    <row r="29" spans="1:12">
      <c r="A29" s="5" t="s">
        <v>259</v>
      </c>
      <c r="E29" s="34" t="s">
        <v>260</v>
      </c>
      <c r="F29" s="34" t="s">
        <v>260</v>
      </c>
      <c r="G29" s="34" t="s">
        <v>260</v>
      </c>
      <c r="H29" s="34" t="s">
        <v>260</v>
      </c>
    </row>
    <row r="30" spans="1:12">
      <c r="A30" s="5" t="s">
        <v>261</v>
      </c>
      <c r="E30" s="82">
        <v>0.23</v>
      </c>
      <c r="F30" s="82">
        <v>0.14000000000000001</v>
      </c>
      <c r="G30" s="82">
        <v>0.1</v>
      </c>
      <c r="H30" s="82">
        <v>0</v>
      </c>
    </row>
    <row r="99" spans="16:16">
      <c r="P99" s="5">
        <v>0</v>
      </c>
    </row>
  </sheetData>
  <pageMargins left="0.25" right="0.25" top="0.19270833333333334" bottom="0.12718750000000001" header="0.3" footer="0.3"/>
  <pageSetup paperSize="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>
    <tabColor theme="4"/>
    <pageSetUpPr fitToPage="1"/>
  </sheetPr>
  <dimension ref="A7:P98"/>
  <sheetViews>
    <sheetView workbookViewId="0">
      <selection activeCell="I38" sqref="I38"/>
    </sheetView>
  </sheetViews>
  <sheetFormatPr defaultColWidth="9.28515625" defaultRowHeight="12"/>
  <cols>
    <col min="1" max="1" width="2.7109375" style="5" customWidth="1"/>
    <col min="2" max="2" width="9.7109375" style="5" bestFit="1" customWidth="1"/>
    <col min="3" max="3" width="7.28515625" style="5" customWidth="1"/>
    <col min="4" max="4" width="29.28515625" style="5" customWidth="1"/>
    <col min="5" max="5" width="19.5703125" style="5" customWidth="1"/>
    <col min="6" max="6" width="14.28515625" style="5" customWidth="1"/>
    <col min="7" max="7" width="21.28515625" style="5" customWidth="1"/>
    <col min="8" max="8" width="15" style="5" customWidth="1"/>
    <col min="9" max="10" width="9.28515625" style="5"/>
    <col min="11" max="11" width="16.28515625" style="5" bestFit="1" customWidth="1"/>
    <col min="12" max="12" width="17.7109375" style="5" bestFit="1" customWidth="1"/>
    <col min="13" max="13" width="13.7109375" style="5" bestFit="1" customWidth="1"/>
    <col min="14" max="14" width="19" style="5" bestFit="1" customWidth="1"/>
    <col min="15" max="15" width="16.28515625" style="5" bestFit="1" customWidth="1"/>
    <col min="16" max="16" width="15.7109375" style="5" bestFit="1" customWidth="1"/>
    <col min="17" max="17" width="20.7109375" style="5" bestFit="1" customWidth="1"/>
    <col min="18" max="18" width="30" style="5" bestFit="1" customWidth="1"/>
    <col min="19" max="20" width="9.28515625" style="5" bestFit="1" customWidth="1"/>
    <col min="21" max="16384" width="9.28515625" style="5"/>
  </cols>
  <sheetData>
    <row r="7" spans="1:8">
      <c r="A7" s="75" t="s">
        <v>262</v>
      </c>
      <c r="B7" s="76"/>
      <c r="C7" s="76"/>
      <c r="D7" s="77"/>
      <c r="E7" s="77"/>
      <c r="F7" s="77"/>
      <c r="G7" s="77"/>
      <c r="H7" s="77"/>
    </row>
    <row r="9" spans="1:8">
      <c r="B9" s="5" t="s">
        <v>263</v>
      </c>
      <c r="F9" s="5" t="s">
        <v>264</v>
      </c>
    </row>
    <row r="10" spans="1:8">
      <c r="F10" s="5" t="s">
        <v>265</v>
      </c>
    </row>
    <row r="11" spans="1:8">
      <c r="F11" s="5" t="s">
        <v>266</v>
      </c>
    </row>
    <row r="13" spans="1:8">
      <c r="B13" s="5" t="s">
        <v>267</v>
      </c>
      <c r="F13" s="5" t="s">
        <v>268</v>
      </c>
    </row>
    <row r="14" spans="1:8">
      <c r="B14" s="5" t="s">
        <v>269</v>
      </c>
      <c r="F14" s="5" t="s">
        <v>17</v>
      </c>
    </row>
    <row r="15" spans="1:8">
      <c r="B15" s="5" t="s">
        <v>270</v>
      </c>
      <c r="F15" s="5" t="s">
        <v>271</v>
      </c>
    </row>
    <row r="17" spans="1:8">
      <c r="A17" s="75" t="s">
        <v>272</v>
      </c>
      <c r="B17" s="76"/>
      <c r="C17" s="76"/>
      <c r="D17" s="77"/>
      <c r="E17" s="77"/>
      <c r="F17" s="77"/>
      <c r="G17" s="77"/>
      <c r="H17" s="77"/>
    </row>
    <row r="19" spans="1:8">
      <c r="B19" s="5" t="s">
        <v>273</v>
      </c>
    </row>
    <row r="21" spans="1:8">
      <c r="A21" s="75" t="s">
        <v>274</v>
      </c>
      <c r="B21" s="76"/>
      <c r="C21" s="76"/>
      <c r="D21" s="77"/>
      <c r="E21" s="77"/>
      <c r="F21" s="77"/>
      <c r="G21" s="77"/>
      <c r="H21" s="77"/>
    </row>
    <row r="23" spans="1:8">
      <c r="B23" s="5" t="s">
        <v>273</v>
      </c>
    </row>
    <row r="98" spans="16:16">
      <c r="P98" s="5">
        <f>+P97+L98+M98+K98</f>
        <v>0</v>
      </c>
    </row>
  </sheetData>
  <pageMargins left="0.25" right="0.25" top="0.19270833333333334" bottom="0.12718750000000001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EFA01-C89B-4BEA-B1B6-30E0FABB4E14}">
  <sheetPr>
    <tabColor rgb="FFFF0000"/>
    <outlinePr summaryBelow="0"/>
    <pageSetUpPr autoPageBreaks="0"/>
  </sheetPr>
  <dimension ref="B1:AM117"/>
  <sheetViews>
    <sheetView workbookViewId="0"/>
  </sheetViews>
  <sheetFormatPr defaultRowHeight="12.75" customHeight="1"/>
  <cols>
    <col min="1" max="1" width="1.140625" style="196" customWidth="1"/>
    <col min="2" max="2" width="1.85546875" style="196" customWidth="1"/>
    <col min="3" max="3" width="2.28515625" style="196" customWidth="1"/>
    <col min="4" max="4" width="1.5703125" style="196" customWidth="1"/>
    <col min="5" max="5" width="1.28515625" style="196" customWidth="1"/>
    <col min="6" max="6" width="7.5703125" style="196" customWidth="1"/>
    <col min="7" max="7" width="1.42578125" style="196" customWidth="1"/>
    <col min="8" max="8" width="1.140625" style="196" customWidth="1"/>
    <col min="9" max="9" width="6.5703125" style="196" customWidth="1"/>
    <col min="10" max="10" width="1" style="196" customWidth="1"/>
    <col min="11" max="11" width="1.5703125" style="196" customWidth="1"/>
    <col min="12" max="13" width="1.140625" style="196" customWidth="1"/>
    <col min="14" max="14" width="12.28515625" style="196" customWidth="1"/>
    <col min="15" max="15" width="2.28515625" style="196" customWidth="1"/>
    <col min="16" max="16" width="7" style="196" customWidth="1"/>
    <col min="17" max="17" width="2.140625" style="196" customWidth="1"/>
    <col min="18" max="18" width="1.5703125" style="196" customWidth="1"/>
    <col min="19" max="19" width="2.5703125" style="196" customWidth="1"/>
    <col min="20" max="20" width="1.28515625" style="196" customWidth="1"/>
    <col min="21" max="21" width="1.7109375" style="196" customWidth="1"/>
    <col min="22" max="22" width="8" style="196" customWidth="1"/>
    <col min="23" max="23" width="1.140625" style="196" customWidth="1"/>
    <col min="24" max="24" width="3.5703125" style="196" customWidth="1"/>
    <col min="25" max="26" width="7.7109375" style="196" customWidth="1"/>
    <col min="27" max="27" width="1.5703125" style="196" customWidth="1"/>
    <col min="28" max="28" width="5.7109375" style="196" customWidth="1"/>
    <col min="29" max="29" width="2.28515625" style="196" customWidth="1"/>
    <col min="30" max="30" width="1.140625" style="196" customWidth="1"/>
    <col min="31" max="31" width="11.42578125" style="196" customWidth="1"/>
    <col min="32" max="32" width="1.140625" style="196" customWidth="1"/>
    <col min="33" max="33" width="11.28515625" style="196" customWidth="1"/>
    <col min="34" max="34" width="2.42578125" style="196" customWidth="1"/>
    <col min="35" max="35" width="1.140625" style="196" customWidth="1"/>
    <col min="36" max="36" width="13.42578125" style="196" customWidth="1"/>
    <col min="37" max="37" width="19.85546875" style="204" customWidth="1"/>
    <col min="38" max="256" width="6.85546875" style="196" customWidth="1"/>
    <col min="257" max="257" width="1.140625" style="196" customWidth="1"/>
    <col min="258" max="258" width="1.85546875" style="196" customWidth="1"/>
    <col min="259" max="259" width="2.28515625" style="196" customWidth="1"/>
    <col min="260" max="260" width="1.5703125" style="196" customWidth="1"/>
    <col min="261" max="261" width="1.28515625" style="196" customWidth="1"/>
    <col min="262" max="262" width="7.5703125" style="196" customWidth="1"/>
    <col min="263" max="263" width="1.42578125" style="196" customWidth="1"/>
    <col min="264" max="264" width="1.140625" style="196" customWidth="1"/>
    <col min="265" max="265" width="6.5703125" style="196" customWidth="1"/>
    <col min="266" max="266" width="1" style="196" customWidth="1"/>
    <col min="267" max="267" width="1.5703125" style="196" customWidth="1"/>
    <col min="268" max="269" width="1.140625" style="196" customWidth="1"/>
    <col min="270" max="270" width="12.28515625" style="196" customWidth="1"/>
    <col min="271" max="271" width="2.28515625" style="196" customWidth="1"/>
    <col min="272" max="272" width="7" style="196" customWidth="1"/>
    <col min="273" max="273" width="2.140625" style="196" customWidth="1"/>
    <col min="274" max="274" width="1.5703125" style="196" customWidth="1"/>
    <col min="275" max="275" width="2.5703125" style="196" customWidth="1"/>
    <col min="276" max="276" width="1.28515625" style="196" customWidth="1"/>
    <col min="277" max="277" width="1.7109375" style="196" customWidth="1"/>
    <col min="278" max="278" width="8" style="196" customWidth="1"/>
    <col min="279" max="279" width="1.140625" style="196" customWidth="1"/>
    <col min="280" max="280" width="3.5703125" style="196" customWidth="1"/>
    <col min="281" max="282" width="7.7109375" style="196" customWidth="1"/>
    <col min="283" max="283" width="1.5703125" style="196" customWidth="1"/>
    <col min="284" max="284" width="5.7109375" style="196" customWidth="1"/>
    <col min="285" max="285" width="2.28515625" style="196" customWidth="1"/>
    <col min="286" max="286" width="1.140625" style="196" customWidth="1"/>
    <col min="287" max="287" width="11.42578125" style="196" customWidth="1"/>
    <col min="288" max="288" width="1.140625" style="196" customWidth="1"/>
    <col min="289" max="289" width="11.28515625" style="196" customWidth="1"/>
    <col min="290" max="290" width="2.42578125" style="196" customWidth="1"/>
    <col min="291" max="291" width="1.140625" style="196" customWidth="1"/>
    <col min="292" max="292" width="13.42578125" style="196" customWidth="1"/>
    <col min="293" max="512" width="6.85546875" style="196" customWidth="1"/>
    <col min="513" max="513" width="1.140625" style="196" customWidth="1"/>
    <col min="514" max="514" width="1.85546875" style="196" customWidth="1"/>
    <col min="515" max="515" width="2.28515625" style="196" customWidth="1"/>
    <col min="516" max="516" width="1.5703125" style="196" customWidth="1"/>
    <col min="517" max="517" width="1.28515625" style="196" customWidth="1"/>
    <col min="518" max="518" width="7.5703125" style="196" customWidth="1"/>
    <col min="519" max="519" width="1.42578125" style="196" customWidth="1"/>
    <col min="520" max="520" width="1.140625" style="196" customWidth="1"/>
    <col min="521" max="521" width="6.5703125" style="196" customWidth="1"/>
    <col min="522" max="522" width="1" style="196" customWidth="1"/>
    <col min="523" max="523" width="1.5703125" style="196" customWidth="1"/>
    <col min="524" max="525" width="1.140625" style="196" customWidth="1"/>
    <col min="526" max="526" width="12.28515625" style="196" customWidth="1"/>
    <col min="527" max="527" width="2.28515625" style="196" customWidth="1"/>
    <col min="528" max="528" width="7" style="196" customWidth="1"/>
    <col min="529" max="529" width="2.140625" style="196" customWidth="1"/>
    <col min="530" max="530" width="1.5703125" style="196" customWidth="1"/>
    <col min="531" max="531" width="2.5703125" style="196" customWidth="1"/>
    <col min="532" max="532" width="1.28515625" style="196" customWidth="1"/>
    <col min="533" max="533" width="1.7109375" style="196" customWidth="1"/>
    <col min="534" max="534" width="8" style="196" customWidth="1"/>
    <col min="535" max="535" width="1.140625" style="196" customWidth="1"/>
    <col min="536" max="536" width="3.5703125" style="196" customWidth="1"/>
    <col min="537" max="538" width="7.7109375" style="196" customWidth="1"/>
    <col min="539" max="539" width="1.5703125" style="196" customWidth="1"/>
    <col min="540" max="540" width="5.7109375" style="196" customWidth="1"/>
    <col min="541" max="541" width="2.28515625" style="196" customWidth="1"/>
    <col min="542" max="542" width="1.140625" style="196" customWidth="1"/>
    <col min="543" max="543" width="11.42578125" style="196" customWidth="1"/>
    <col min="544" max="544" width="1.140625" style="196" customWidth="1"/>
    <col min="545" max="545" width="11.28515625" style="196" customWidth="1"/>
    <col min="546" max="546" width="2.42578125" style="196" customWidth="1"/>
    <col min="547" max="547" width="1.140625" style="196" customWidth="1"/>
    <col min="548" max="548" width="13.42578125" style="196" customWidth="1"/>
    <col min="549" max="768" width="6.85546875" style="196" customWidth="1"/>
    <col min="769" max="769" width="1.140625" style="196" customWidth="1"/>
    <col min="770" max="770" width="1.85546875" style="196" customWidth="1"/>
    <col min="771" max="771" width="2.28515625" style="196" customWidth="1"/>
    <col min="772" max="772" width="1.5703125" style="196" customWidth="1"/>
    <col min="773" max="773" width="1.28515625" style="196" customWidth="1"/>
    <col min="774" max="774" width="7.5703125" style="196" customWidth="1"/>
    <col min="775" max="775" width="1.42578125" style="196" customWidth="1"/>
    <col min="776" max="776" width="1.140625" style="196" customWidth="1"/>
    <col min="777" max="777" width="6.5703125" style="196" customWidth="1"/>
    <col min="778" max="778" width="1" style="196" customWidth="1"/>
    <col min="779" max="779" width="1.5703125" style="196" customWidth="1"/>
    <col min="780" max="781" width="1.140625" style="196" customWidth="1"/>
    <col min="782" max="782" width="12.28515625" style="196" customWidth="1"/>
    <col min="783" max="783" width="2.28515625" style="196" customWidth="1"/>
    <col min="784" max="784" width="7" style="196" customWidth="1"/>
    <col min="785" max="785" width="2.140625" style="196" customWidth="1"/>
    <col min="786" max="786" width="1.5703125" style="196" customWidth="1"/>
    <col min="787" max="787" width="2.5703125" style="196" customWidth="1"/>
    <col min="788" max="788" width="1.28515625" style="196" customWidth="1"/>
    <col min="789" max="789" width="1.7109375" style="196" customWidth="1"/>
    <col min="790" max="790" width="8" style="196" customWidth="1"/>
    <col min="791" max="791" width="1.140625" style="196" customWidth="1"/>
    <col min="792" max="792" width="3.5703125" style="196" customWidth="1"/>
    <col min="793" max="794" width="7.7109375" style="196" customWidth="1"/>
    <col min="795" max="795" width="1.5703125" style="196" customWidth="1"/>
    <col min="796" max="796" width="5.7109375" style="196" customWidth="1"/>
    <col min="797" max="797" width="2.28515625" style="196" customWidth="1"/>
    <col min="798" max="798" width="1.140625" style="196" customWidth="1"/>
    <col min="799" max="799" width="11.42578125" style="196" customWidth="1"/>
    <col min="800" max="800" width="1.140625" style="196" customWidth="1"/>
    <col min="801" max="801" width="11.28515625" style="196" customWidth="1"/>
    <col min="802" max="802" width="2.42578125" style="196" customWidth="1"/>
    <col min="803" max="803" width="1.140625" style="196" customWidth="1"/>
    <col min="804" max="804" width="13.42578125" style="196" customWidth="1"/>
    <col min="805" max="1024" width="6.85546875" style="196" customWidth="1"/>
    <col min="1025" max="1025" width="1.140625" style="196" customWidth="1"/>
    <col min="1026" max="1026" width="1.85546875" style="196" customWidth="1"/>
    <col min="1027" max="1027" width="2.28515625" style="196" customWidth="1"/>
    <col min="1028" max="1028" width="1.5703125" style="196" customWidth="1"/>
    <col min="1029" max="1029" width="1.28515625" style="196" customWidth="1"/>
    <col min="1030" max="1030" width="7.5703125" style="196" customWidth="1"/>
    <col min="1031" max="1031" width="1.42578125" style="196" customWidth="1"/>
    <col min="1032" max="1032" width="1.140625" style="196" customWidth="1"/>
    <col min="1033" max="1033" width="6.5703125" style="196" customWidth="1"/>
    <col min="1034" max="1034" width="1" style="196" customWidth="1"/>
    <col min="1035" max="1035" width="1.5703125" style="196" customWidth="1"/>
    <col min="1036" max="1037" width="1.140625" style="196" customWidth="1"/>
    <col min="1038" max="1038" width="12.28515625" style="196" customWidth="1"/>
    <col min="1039" max="1039" width="2.28515625" style="196" customWidth="1"/>
    <col min="1040" max="1040" width="7" style="196" customWidth="1"/>
    <col min="1041" max="1041" width="2.140625" style="196" customWidth="1"/>
    <col min="1042" max="1042" width="1.5703125" style="196" customWidth="1"/>
    <col min="1043" max="1043" width="2.5703125" style="196" customWidth="1"/>
    <col min="1044" max="1044" width="1.28515625" style="196" customWidth="1"/>
    <col min="1045" max="1045" width="1.7109375" style="196" customWidth="1"/>
    <col min="1046" max="1046" width="8" style="196" customWidth="1"/>
    <col min="1047" max="1047" width="1.140625" style="196" customWidth="1"/>
    <col min="1048" max="1048" width="3.5703125" style="196" customWidth="1"/>
    <col min="1049" max="1050" width="7.7109375" style="196" customWidth="1"/>
    <col min="1051" max="1051" width="1.5703125" style="196" customWidth="1"/>
    <col min="1052" max="1052" width="5.7109375" style="196" customWidth="1"/>
    <col min="1053" max="1053" width="2.28515625" style="196" customWidth="1"/>
    <col min="1054" max="1054" width="1.140625" style="196" customWidth="1"/>
    <col min="1055" max="1055" width="11.42578125" style="196" customWidth="1"/>
    <col min="1056" max="1056" width="1.140625" style="196" customWidth="1"/>
    <col min="1057" max="1057" width="11.28515625" style="196" customWidth="1"/>
    <col min="1058" max="1058" width="2.42578125" style="196" customWidth="1"/>
    <col min="1059" max="1059" width="1.140625" style="196" customWidth="1"/>
    <col min="1060" max="1060" width="13.42578125" style="196" customWidth="1"/>
    <col min="1061" max="1280" width="6.85546875" style="196" customWidth="1"/>
    <col min="1281" max="1281" width="1.140625" style="196" customWidth="1"/>
    <col min="1282" max="1282" width="1.85546875" style="196" customWidth="1"/>
    <col min="1283" max="1283" width="2.28515625" style="196" customWidth="1"/>
    <col min="1284" max="1284" width="1.5703125" style="196" customWidth="1"/>
    <col min="1285" max="1285" width="1.28515625" style="196" customWidth="1"/>
    <col min="1286" max="1286" width="7.5703125" style="196" customWidth="1"/>
    <col min="1287" max="1287" width="1.42578125" style="196" customWidth="1"/>
    <col min="1288" max="1288" width="1.140625" style="196" customWidth="1"/>
    <col min="1289" max="1289" width="6.5703125" style="196" customWidth="1"/>
    <col min="1290" max="1290" width="1" style="196" customWidth="1"/>
    <col min="1291" max="1291" width="1.5703125" style="196" customWidth="1"/>
    <col min="1292" max="1293" width="1.140625" style="196" customWidth="1"/>
    <col min="1294" max="1294" width="12.28515625" style="196" customWidth="1"/>
    <col min="1295" max="1295" width="2.28515625" style="196" customWidth="1"/>
    <col min="1296" max="1296" width="7" style="196" customWidth="1"/>
    <col min="1297" max="1297" width="2.140625" style="196" customWidth="1"/>
    <col min="1298" max="1298" width="1.5703125" style="196" customWidth="1"/>
    <col min="1299" max="1299" width="2.5703125" style="196" customWidth="1"/>
    <col min="1300" max="1300" width="1.28515625" style="196" customWidth="1"/>
    <col min="1301" max="1301" width="1.7109375" style="196" customWidth="1"/>
    <col min="1302" max="1302" width="8" style="196" customWidth="1"/>
    <col min="1303" max="1303" width="1.140625" style="196" customWidth="1"/>
    <col min="1304" max="1304" width="3.5703125" style="196" customWidth="1"/>
    <col min="1305" max="1306" width="7.7109375" style="196" customWidth="1"/>
    <col min="1307" max="1307" width="1.5703125" style="196" customWidth="1"/>
    <col min="1308" max="1308" width="5.7109375" style="196" customWidth="1"/>
    <col min="1309" max="1309" width="2.28515625" style="196" customWidth="1"/>
    <col min="1310" max="1310" width="1.140625" style="196" customWidth="1"/>
    <col min="1311" max="1311" width="11.42578125" style="196" customWidth="1"/>
    <col min="1312" max="1312" width="1.140625" style="196" customWidth="1"/>
    <col min="1313" max="1313" width="11.28515625" style="196" customWidth="1"/>
    <col min="1314" max="1314" width="2.42578125" style="196" customWidth="1"/>
    <col min="1315" max="1315" width="1.140625" style="196" customWidth="1"/>
    <col min="1316" max="1316" width="13.42578125" style="196" customWidth="1"/>
    <col min="1317" max="1536" width="6.85546875" style="196" customWidth="1"/>
    <col min="1537" max="1537" width="1.140625" style="196" customWidth="1"/>
    <col min="1538" max="1538" width="1.85546875" style="196" customWidth="1"/>
    <col min="1539" max="1539" width="2.28515625" style="196" customWidth="1"/>
    <col min="1540" max="1540" width="1.5703125" style="196" customWidth="1"/>
    <col min="1541" max="1541" width="1.28515625" style="196" customWidth="1"/>
    <col min="1542" max="1542" width="7.5703125" style="196" customWidth="1"/>
    <col min="1543" max="1543" width="1.42578125" style="196" customWidth="1"/>
    <col min="1544" max="1544" width="1.140625" style="196" customWidth="1"/>
    <col min="1545" max="1545" width="6.5703125" style="196" customWidth="1"/>
    <col min="1546" max="1546" width="1" style="196" customWidth="1"/>
    <col min="1547" max="1547" width="1.5703125" style="196" customWidth="1"/>
    <col min="1548" max="1549" width="1.140625" style="196" customWidth="1"/>
    <col min="1550" max="1550" width="12.28515625" style="196" customWidth="1"/>
    <col min="1551" max="1551" width="2.28515625" style="196" customWidth="1"/>
    <col min="1552" max="1552" width="7" style="196" customWidth="1"/>
    <col min="1553" max="1553" width="2.140625" style="196" customWidth="1"/>
    <col min="1554" max="1554" width="1.5703125" style="196" customWidth="1"/>
    <col min="1555" max="1555" width="2.5703125" style="196" customWidth="1"/>
    <col min="1556" max="1556" width="1.28515625" style="196" customWidth="1"/>
    <col min="1557" max="1557" width="1.7109375" style="196" customWidth="1"/>
    <col min="1558" max="1558" width="8" style="196" customWidth="1"/>
    <col min="1559" max="1559" width="1.140625" style="196" customWidth="1"/>
    <col min="1560" max="1560" width="3.5703125" style="196" customWidth="1"/>
    <col min="1561" max="1562" width="7.7109375" style="196" customWidth="1"/>
    <col min="1563" max="1563" width="1.5703125" style="196" customWidth="1"/>
    <col min="1564" max="1564" width="5.7109375" style="196" customWidth="1"/>
    <col min="1565" max="1565" width="2.28515625" style="196" customWidth="1"/>
    <col min="1566" max="1566" width="1.140625" style="196" customWidth="1"/>
    <col min="1567" max="1567" width="11.42578125" style="196" customWidth="1"/>
    <col min="1568" max="1568" width="1.140625" style="196" customWidth="1"/>
    <col min="1569" max="1569" width="11.28515625" style="196" customWidth="1"/>
    <col min="1570" max="1570" width="2.42578125" style="196" customWidth="1"/>
    <col min="1571" max="1571" width="1.140625" style="196" customWidth="1"/>
    <col min="1572" max="1572" width="13.42578125" style="196" customWidth="1"/>
    <col min="1573" max="1792" width="6.85546875" style="196" customWidth="1"/>
    <col min="1793" max="1793" width="1.140625" style="196" customWidth="1"/>
    <col min="1794" max="1794" width="1.85546875" style="196" customWidth="1"/>
    <col min="1795" max="1795" width="2.28515625" style="196" customWidth="1"/>
    <col min="1796" max="1796" width="1.5703125" style="196" customWidth="1"/>
    <col min="1797" max="1797" width="1.28515625" style="196" customWidth="1"/>
    <col min="1798" max="1798" width="7.5703125" style="196" customWidth="1"/>
    <col min="1799" max="1799" width="1.42578125" style="196" customWidth="1"/>
    <col min="1800" max="1800" width="1.140625" style="196" customWidth="1"/>
    <col min="1801" max="1801" width="6.5703125" style="196" customWidth="1"/>
    <col min="1802" max="1802" width="1" style="196" customWidth="1"/>
    <col min="1803" max="1803" width="1.5703125" style="196" customWidth="1"/>
    <col min="1804" max="1805" width="1.140625" style="196" customWidth="1"/>
    <col min="1806" max="1806" width="12.28515625" style="196" customWidth="1"/>
    <col min="1807" max="1807" width="2.28515625" style="196" customWidth="1"/>
    <col min="1808" max="1808" width="7" style="196" customWidth="1"/>
    <col min="1809" max="1809" width="2.140625" style="196" customWidth="1"/>
    <col min="1810" max="1810" width="1.5703125" style="196" customWidth="1"/>
    <col min="1811" max="1811" width="2.5703125" style="196" customWidth="1"/>
    <col min="1812" max="1812" width="1.28515625" style="196" customWidth="1"/>
    <col min="1813" max="1813" width="1.7109375" style="196" customWidth="1"/>
    <col min="1814" max="1814" width="8" style="196" customWidth="1"/>
    <col min="1815" max="1815" width="1.140625" style="196" customWidth="1"/>
    <col min="1816" max="1816" width="3.5703125" style="196" customWidth="1"/>
    <col min="1817" max="1818" width="7.7109375" style="196" customWidth="1"/>
    <col min="1819" max="1819" width="1.5703125" style="196" customWidth="1"/>
    <col min="1820" max="1820" width="5.7109375" style="196" customWidth="1"/>
    <col min="1821" max="1821" width="2.28515625" style="196" customWidth="1"/>
    <col min="1822" max="1822" width="1.140625" style="196" customWidth="1"/>
    <col min="1823" max="1823" width="11.42578125" style="196" customWidth="1"/>
    <col min="1824" max="1824" width="1.140625" style="196" customWidth="1"/>
    <col min="1825" max="1825" width="11.28515625" style="196" customWidth="1"/>
    <col min="1826" max="1826" width="2.42578125" style="196" customWidth="1"/>
    <col min="1827" max="1827" width="1.140625" style="196" customWidth="1"/>
    <col min="1828" max="1828" width="13.42578125" style="196" customWidth="1"/>
    <col min="1829" max="2048" width="6.85546875" style="196" customWidth="1"/>
    <col min="2049" max="2049" width="1.140625" style="196" customWidth="1"/>
    <col min="2050" max="2050" width="1.85546875" style="196" customWidth="1"/>
    <col min="2051" max="2051" width="2.28515625" style="196" customWidth="1"/>
    <col min="2052" max="2052" width="1.5703125" style="196" customWidth="1"/>
    <col min="2053" max="2053" width="1.28515625" style="196" customWidth="1"/>
    <col min="2054" max="2054" width="7.5703125" style="196" customWidth="1"/>
    <col min="2055" max="2055" width="1.42578125" style="196" customWidth="1"/>
    <col min="2056" max="2056" width="1.140625" style="196" customWidth="1"/>
    <col min="2057" max="2057" width="6.5703125" style="196" customWidth="1"/>
    <col min="2058" max="2058" width="1" style="196" customWidth="1"/>
    <col min="2059" max="2059" width="1.5703125" style="196" customWidth="1"/>
    <col min="2060" max="2061" width="1.140625" style="196" customWidth="1"/>
    <col min="2062" max="2062" width="12.28515625" style="196" customWidth="1"/>
    <col min="2063" max="2063" width="2.28515625" style="196" customWidth="1"/>
    <col min="2064" max="2064" width="7" style="196" customWidth="1"/>
    <col min="2065" max="2065" width="2.140625" style="196" customWidth="1"/>
    <col min="2066" max="2066" width="1.5703125" style="196" customWidth="1"/>
    <col min="2067" max="2067" width="2.5703125" style="196" customWidth="1"/>
    <col min="2068" max="2068" width="1.28515625" style="196" customWidth="1"/>
    <col min="2069" max="2069" width="1.7109375" style="196" customWidth="1"/>
    <col min="2070" max="2070" width="8" style="196" customWidth="1"/>
    <col min="2071" max="2071" width="1.140625" style="196" customWidth="1"/>
    <col min="2072" max="2072" width="3.5703125" style="196" customWidth="1"/>
    <col min="2073" max="2074" width="7.7109375" style="196" customWidth="1"/>
    <col min="2075" max="2075" width="1.5703125" style="196" customWidth="1"/>
    <col min="2076" max="2076" width="5.7109375" style="196" customWidth="1"/>
    <col min="2077" max="2077" width="2.28515625" style="196" customWidth="1"/>
    <col min="2078" max="2078" width="1.140625" style="196" customWidth="1"/>
    <col min="2079" max="2079" width="11.42578125" style="196" customWidth="1"/>
    <col min="2080" max="2080" width="1.140625" style="196" customWidth="1"/>
    <col min="2081" max="2081" width="11.28515625" style="196" customWidth="1"/>
    <col min="2082" max="2082" width="2.42578125" style="196" customWidth="1"/>
    <col min="2083" max="2083" width="1.140625" style="196" customWidth="1"/>
    <col min="2084" max="2084" width="13.42578125" style="196" customWidth="1"/>
    <col min="2085" max="2304" width="6.85546875" style="196" customWidth="1"/>
    <col min="2305" max="2305" width="1.140625" style="196" customWidth="1"/>
    <col min="2306" max="2306" width="1.85546875" style="196" customWidth="1"/>
    <col min="2307" max="2307" width="2.28515625" style="196" customWidth="1"/>
    <col min="2308" max="2308" width="1.5703125" style="196" customWidth="1"/>
    <col min="2309" max="2309" width="1.28515625" style="196" customWidth="1"/>
    <col min="2310" max="2310" width="7.5703125" style="196" customWidth="1"/>
    <col min="2311" max="2311" width="1.42578125" style="196" customWidth="1"/>
    <col min="2312" max="2312" width="1.140625" style="196" customWidth="1"/>
    <col min="2313" max="2313" width="6.5703125" style="196" customWidth="1"/>
    <col min="2314" max="2314" width="1" style="196" customWidth="1"/>
    <col min="2315" max="2315" width="1.5703125" style="196" customWidth="1"/>
    <col min="2316" max="2317" width="1.140625" style="196" customWidth="1"/>
    <col min="2318" max="2318" width="12.28515625" style="196" customWidth="1"/>
    <col min="2319" max="2319" width="2.28515625" style="196" customWidth="1"/>
    <col min="2320" max="2320" width="7" style="196" customWidth="1"/>
    <col min="2321" max="2321" width="2.140625" style="196" customWidth="1"/>
    <col min="2322" max="2322" width="1.5703125" style="196" customWidth="1"/>
    <col min="2323" max="2323" width="2.5703125" style="196" customWidth="1"/>
    <col min="2324" max="2324" width="1.28515625" style="196" customWidth="1"/>
    <col min="2325" max="2325" width="1.7109375" style="196" customWidth="1"/>
    <col min="2326" max="2326" width="8" style="196" customWidth="1"/>
    <col min="2327" max="2327" width="1.140625" style="196" customWidth="1"/>
    <col min="2328" max="2328" width="3.5703125" style="196" customWidth="1"/>
    <col min="2329" max="2330" width="7.7109375" style="196" customWidth="1"/>
    <col min="2331" max="2331" width="1.5703125" style="196" customWidth="1"/>
    <col min="2332" max="2332" width="5.7109375" style="196" customWidth="1"/>
    <col min="2333" max="2333" width="2.28515625" style="196" customWidth="1"/>
    <col min="2334" max="2334" width="1.140625" style="196" customWidth="1"/>
    <col min="2335" max="2335" width="11.42578125" style="196" customWidth="1"/>
    <col min="2336" max="2336" width="1.140625" style="196" customWidth="1"/>
    <col min="2337" max="2337" width="11.28515625" style="196" customWidth="1"/>
    <col min="2338" max="2338" width="2.42578125" style="196" customWidth="1"/>
    <col min="2339" max="2339" width="1.140625" style="196" customWidth="1"/>
    <col min="2340" max="2340" width="13.42578125" style="196" customWidth="1"/>
    <col min="2341" max="2560" width="6.85546875" style="196" customWidth="1"/>
    <col min="2561" max="2561" width="1.140625" style="196" customWidth="1"/>
    <col min="2562" max="2562" width="1.85546875" style="196" customWidth="1"/>
    <col min="2563" max="2563" width="2.28515625" style="196" customWidth="1"/>
    <col min="2564" max="2564" width="1.5703125" style="196" customWidth="1"/>
    <col min="2565" max="2565" width="1.28515625" style="196" customWidth="1"/>
    <col min="2566" max="2566" width="7.5703125" style="196" customWidth="1"/>
    <col min="2567" max="2567" width="1.42578125" style="196" customWidth="1"/>
    <col min="2568" max="2568" width="1.140625" style="196" customWidth="1"/>
    <col min="2569" max="2569" width="6.5703125" style="196" customWidth="1"/>
    <col min="2570" max="2570" width="1" style="196" customWidth="1"/>
    <col min="2571" max="2571" width="1.5703125" style="196" customWidth="1"/>
    <col min="2572" max="2573" width="1.140625" style="196" customWidth="1"/>
    <col min="2574" max="2574" width="12.28515625" style="196" customWidth="1"/>
    <col min="2575" max="2575" width="2.28515625" style="196" customWidth="1"/>
    <col min="2576" max="2576" width="7" style="196" customWidth="1"/>
    <col min="2577" max="2577" width="2.140625" style="196" customWidth="1"/>
    <col min="2578" max="2578" width="1.5703125" style="196" customWidth="1"/>
    <col min="2579" max="2579" width="2.5703125" style="196" customWidth="1"/>
    <col min="2580" max="2580" width="1.28515625" style="196" customWidth="1"/>
    <col min="2581" max="2581" width="1.7109375" style="196" customWidth="1"/>
    <col min="2582" max="2582" width="8" style="196" customWidth="1"/>
    <col min="2583" max="2583" width="1.140625" style="196" customWidth="1"/>
    <col min="2584" max="2584" width="3.5703125" style="196" customWidth="1"/>
    <col min="2585" max="2586" width="7.7109375" style="196" customWidth="1"/>
    <col min="2587" max="2587" width="1.5703125" style="196" customWidth="1"/>
    <col min="2588" max="2588" width="5.7109375" style="196" customWidth="1"/>
    <col min="2589" max="2589" width="2.28515625" style="196" customWidth="1"/>
    <col min="2590" max="2590" width="1.140625" style="196" customWidth="1"/>
    <col min="2591" max="2591" width="11.42578125" style="196" customWidth="1"/>
    <col min="2592" max="2592" width="1.140625" style="196" customWidth="1"/>
    <col min="2593" max="2593" width="11.28515625" style="196" customWidth="1"/>
    <col min="2594" max="2594" width="2.42578125" style="196" customWidth="1"/>
    <col min="2595" max="2595" width="1.140625" style="196" customWidth="1"/>
    <col min="2596" max="2596" width="13.42578125" style="196" customWidth="1"/>
    <col min="2597" max="2816" width="6.85546875" style="196" customWidth="1"/>
    <col min="2817" max="2817" width="1.140625" style="196" customWidth="1"/>
    <col min="2818" max="2818" width="1.85546875" style="196" customWidth="1"/>
    <col min="2819" max="2819" width="2.28515625" style="196" customWidth="1"/>
    <col min="2820" max="2820" width="1.5703125" style="196" customWidth="1"/>
    <col min="2821" max="2821" width="1.28515625" style="196" customWidth="1"/>
    <col min="2822" max="2822" width="7.5703125" style="196" customWidth="1"/>
    <col min="2823" max="2823" width="1.42578125" style="196" customWidth="1"/>
    <col min="2824" max="2824" width="1.140625" style="196" customWidth="1"/>
    <col min="2825" max="2825" width="6.5703125" style="196" customWidth="1"/>
    <col min="2826" max="2826" width="1" style="196" customWidth="1"/>
    <col min="2827" max="2827" width="1.5703125" style="196" customWidth="1"/>
    <col min="2828" max="2829" width="1.140625" style="196" customWidth="1"/>
    <col min="2830" max="2830" width="12.28515625" style="196" customWidth="1"/>
    <col min="2831" max="2831" width="2.28515625" style="196" customWidth="1"/>
    <col min="2832" max="2832" width="7" style="196" customWidth="1"/>
    <col min="2833" max="2833" width="2.140625" style="196" customWidth="1"/>
    <col min="2834" max="2834" width="1.5703125" style="196" customWidth="1"/>
    <col min="2835" max="2835" width="2.5703125" style="196" customWidth="1"/>
    <col min="2836" max="2836" width="1.28515625" style="196" customWidth="1"/>
    <col min="2837" max="2837" width="1.7109375" style="196" customWidth="1"/>
    <col min="2838" max="2838" width="8" style="196" customWidth="1"/>
    <col min="2839" max="2839" width="1.140625" style="196" customWidth="1"/>
    <col min="2840" max="2840" width="3.5703125" style="196" customWidth="1"/>
    <col min="2841" max="2842" width="7.7109375" style="196" customWidth="1"/>
    <col min="2843" max="2843" width="1.5703125" style="196" customWidth="1"/>
    <col min="2844" max="2844" width="5.7109375" style="196" customWidth="1"/>
    <col min="2845" max="2845" width="2.28515625" style="196" customWidth="1"/>
    <col min="2846" max="2846" width="1.140625" style="196" customWidth="1"/>
    <col min="2847" max="2847" width="11.42578125" style="196" customWidth="1"/>
    <col min="2848" max="2848" width="1.140625" style="196" customWidth="1"/>
    <col min="2849" max="2849" width="11.28515625" style="196" customWidth="1"/>
    <col min="2850" max="2850" width="2.42578125" style="196" customWidth="1"/>
    <col min="2851" max="2851" width="1.140625" style="196" customWidth="1"/>
    <col min="2852" max="2852" width="13.42578125" style="196" customWidth="1"/>
    <col min="2853" max="3072" width="6.85546875" style="196" customWidth="1"/>
    <col min="3073" max="3073" width="1.140625" style="196" customWidth="1"/>
    <col min="3074" max="3074" width="1.85546875" style="196" customWidth="1"/>
    <col min="3075" max="3075" width="2.28515625" style="196" customWidth="1"/>
    <col min="3076" max="3076" width="1.5703125" style="196" customWidth="1"/>
    <col min="3077" max="3077" width="1.28515625" style="196" customWidth="1"/>
    <col min="3078" max="3078" width="7.5703125" style="196" customWidth="1"/>
    <col min="3079" max="3079" width="1.42578125" style="196" customWidth="1"/>
    <col min="3080" max="3080" width="1.140625" style="196" customWidth="1"/>
    <col min="3081" max="3081" width="6.5703125" style="196" customWidth="1"/>
    <col min="3082" max="3082" width="1" style="196" customWidth="1"/>
    <col min="3083" max="3083" width="1.5703125" style="196" customWidth="1"/>
    <col min="3084" max="3085" width="1.140625" style="196" customWidth="1"/>
    <col min="3086" max="3086" width="12.28515625" style="196" customWidth="1"/>
    <col min="3087" max="3087" width="2.28515625" style="196" customWidth="1"/>
    <col min="3088" max="3088" width="7" style="196" customWidth="1"/>
    <col min="3089" max="3089" width="2.140625" style="196" customWidth="1"/>
    <col min="3090" max="3090" width="1.5703125" style="196" customWidth="1"/>
    <col min="3091" max="3091" width="2.5703125" style="196" customWidth="1"/>
    <col min="3092" max="3092" width="1.28515625" style="196" customWidth="1"/>
    <col min="3093" max="3093" width="1.7109375" style="196" customWidth="1"/>
    <col min="3094" max="3094" width="8" style="196" customWidth="1"/>
    <col min="3095" max="3095" width="1.140625" style="196" customWidth="1"/>
    <col min="3096" max="3096" width="3.5703125" style="196" customWidth="1"/>
    <col min="3097" max="3098" width="7.7109375" style="196" customWidth="1"/>
    <col min="3099" max="3099" width="1.5703125" style="196" customWidth="1"/>
    <col min="3100" max="3100" width="5.7109375" style="196" customWidth="1"/>
    <col min="3101" max="3101" width="2.28515625" style="196" customWidth="1"/>
    <col min="3102" max="3102" width="1.140625" style="196" customWidth="1"/>
    <col min="3103" max="3103" width="11.42578125" style="196" customWidth="1"/>
    <col min="3104" max="3104" width="1.140625" style="196" customWidth="1"/>
    <col min="3105" max="3105" width="11.28515625" style="196" customWidth="1"/>
    <col min="3106" max="3106" width="2.42578125" style="196" customWidth="1"/>
    <col min="3107" max="3107" width="1.140625" style="196" customWidth="1"/>
    <col min="3108" max="3108" width="13.42578125" style="196" customWidth="1"/>
    <col min="3109" max="3328" width="6.85546875" style="196" customWidth="1"/>
    <col min="3329" max="3329" width="1.140625" style="196" customWidth="1"/>
    <col min="3330" max="3330" width="1.85546875" style="196" customWidth="1"/>
    <col min="3331" max="3331" width="2.28515625" style="196" customWidth="1"/>
    <col min="3332" max="3332" width="1.5703125" style="196" customWidth="1"/>
    <col min="3333" max="3333" width="1.28515625" style="196" customWidth="1"/>
    <col min="3334" max="3334" width="7.5703125" style="196" customWidth="1"/>
    <col min="3335" max="3335" width="1.42578125" style="196" customWidth="1"/>
    <col min="3336" max="3336" width="1.140625" style="196" customWidth="1"/>
    <col min="3337" max="3337" width="6.5703125" style="196" customWidth="1"/>
    <col min="3338" max="3338" width="1" style="196" customWidth="1"/>
    <col min="3339" max="3339" width="1.5703125" style="196" customWidth="1"/>
    <col min="3340" max="3341" width="1.140625" style="196" customWidth="1"/>
    <col min="3342" max="3342" width="12.28515625" style="196" customWidth="1"/>
    <col min="3343" max="3343" width="2.28515625" style="196" customWidth="1"/>
    <col min="3344" max="3344" width="7" style="196" customWidth="1"/>
    <col min="3345" max="3345" width="2.140625" style="196" customWidth="1"/>
    <col min="3346" max="3346" width="1.5703125" style="196" customWidth="1"/>
    <col min="3347" max="3347" width="2.5703125" style="196" customWidth="1"/>
    <col min="3348" max="3348" width="1.28515625" style="196" customWidth="1"/>
    <col min="3349" max="3349" width="1.7109375" style="196" customWidth="1"/>
    <col min="3350" max="3350" width="8" style="196" customWidth="1"/>
    <col min="3351" max="3351" width="1.140625" style="196" customWidth="1"/>
    <col min="3352" max="3352" width="3.5703125" style="196" customWidth="1"/>
    <col min="3353" max="3354" width="7.7109375" style="196" customWidth="1"/>
    <col min="3355" max="3355" width="1.5703125" style="196" customWidth="1"/>
    <col min="3356" max="3356" width="5.7109375" style="196" customWidth="1"/>
    <col min="3357" max="3357" width="2.28515625" style="196" customWidth="1"/>
    <col min="3358" max="3358" width="1.140625" style="196" customWidth="1"/>
    <col min="3359" max="3359" width="11.42578125" style="196" customWidth="1"/>
    <col min="3360" max="3360" width="1.140625" style="196" customWidth="1"/>
    <col min="3361" max="3361" width="11.28515625" style="196" customWidth="1"/>
    <col min="3362" max="3362" width="2.42578125" style="196" customWidth="1"/>
    <col min="3363" max="3363" width="1.140625" style="196" customWidth="1"/>
    <col min="3364" max="3364" width="13.42578125" style="196" customWidth="1"/>
    <col min="3365" max="3584" width="6.85546875" style="196" customWidth="1"/>
    <col min="3585" max="3585" width="1.140625" style="196" customWidth="1"/>
    <col min="3586" max="3586" width="1.85546875" style="196" customWidth="1"/>
    <col min="3587" max="3587" width="2.28515625" style="196" customWidth="1"/>
    <col min="3588" max="3588" width="1.5703125" style="196" customWidth="1"/>
    <col min="3589" max="3589" width="1.28515625" style="196" customWidth="1"/>
    <col min="3590" max="3590" width="7.5703125" style="196" customWidth="1"/>
    <col min="3591" max="3591" width="1.42578125" style="196" customWidth="1"/>
    <col min="3592" max="3592" width="1.140625" style="196" customWidth="1"/>
    <col min="3593" max="3593" width="6.5703125" style="196" customWidth="1"/>
    <col min="3594" max="3594" width="1" style="196" customWidth="1"/>
    <col min="3595" max="3595" width="1.5703125" style="196" customWidth="1"/>
    <col min="3596" max="3597" width="1.140625" style="196" customWidth="1"/>
    <col min="3598" max="3598" width="12.28515625" style="196" customWidth="1"/>
    <col min="3599" max="3599" width="2.28515625" style="196" customWidth="1"/>
    <col min="3600" max="3600" width="7" style="196" customWidth="1"/>
    <col min="3601" max="3601" width="2.140625" style="196" customWidth="1"/>
    <col min="3602" max="3602" width="1.5703125" style="196" customWidth="1"/>
    <col min="3603" max="3603" width="2.5703125" style="196" customWidth="1"/>
    <col min="3604" max="3604" width="1.28515625" style="196" customWidth="1"/>
    <col min="3605" max="3605" width="1.7109375" style="196" customWidth="1"/>
    <col min="3606" max="3606" width="8" style="196" customWidth="1"/>
    <col min="3607" max="3607" width="1.140625" style="196" customWidth="1"/>
    <col min="3608" max="3608" width="3.5703125" style="196" customWidth="1"/>
    <col min="3609" max="3610" width="7.7109375" style="196" customWidth="1"/>
    <col min="3611" max="3611" width="1.5703125" style="196" customWidth="1"/>
    <col min="3612" max="3612" width="5.7109375" style="196" customWidth="1"/>
    <col min="3613" max="3613" width="2.28515625" style="196" customWidth="1"/>
    <col min="3614" max="3614" width="1.140625" style="196" customWidth="1"/>
    <col min="3615" max="3615" width="11.42578125" style="196" customWidth="1"/>
    <col min="3616" max="3616" width="1.140625" style="196" customWidth="1"/>
    <col min="3617" max="3617" width="11.28515625" style="196" customWidth="1"/>
    <col min="3618" max="3618" width="2.42578125" style="196" customWidth="1"/>
    <col min="3619" max="3619" width="1.140625" style="196" customWidth="1"/>
    <col min="3620" max="3620" width="13.42578125" style="196" customWidth="1"/>
    <col min="3621" max="3840" width="6.85546875" style="196" customWidth="1"/>
    <col min="3841" max="3841" width="1.140625" style="196" customWidth="1"/>
    <col min="3842" max="3842" width="1.85546875" style="196" customWidth="1"/>
    <col min="3843" max="3843" width="2.28515625" style="196" customWidth="1"/>
    <col min="3844" max="3844" width="1.5703125" style="196" customWidth="1"/>
    <col min="3845" max="3845" width="1.28515625" style="196" customWidth="1"/>
    <col min="3846" max="3846" width="7.5703125" style="196" customWidth="1"/>
    <col min="3847" max="3847" width="1.42578125" style="196" customWidth="1"/>
    <col min="3848" max="3848" width="1.140625" style="196" customWidth="1"/>
    <col min="3849" max="3849" width="6.5703125" style="196" customWidth="1"/>
    <col min="3850" max="3850" width="1" style="196" customWidth="1"/>
    <col min="3851" max="3851" width="1.5703125" style="196" customWidth="1"/>
    <col min="3852" max="3853" width="1.140625" style="196" customWidth="1"/>
    <col min="3854" max="3854" width="12.28515625" style="196" customWidth="1"/>
    <col min="3855" max="3855" width="2.28515625" style="196" customWidth="1"/>
    <col min="3856" max="3856" width="7" style="196" customWidth="1"/>
    <col min="3857" max="3857" width="2.140625" style="196" customWidth="1"/>
    <col min="3858" max="3858" width="1.5703125" style="196" customWidth="1"/>
    <col min="3859" max="3859" width="2.5703125" style="196" customWidth="1"/>
    <col min="3860" max="3860" width="1.28515625" style="196" customWidth="1"/>
    <col min="3861" max="3861" width="1.7109375" style="196" customWidth="1"/>
    <col min="3862" max="3862" width="8" style="196" customWidth="1"/>
    <col min="3863" max="3863" width="1.140625" style="196" customWidth="1"/>
    <col min="3864" max="3864" width="3.5703125" style="196" customWidth="1"/>
    <col min="3865" max="3866" width="7.7109375" style="196" customWidth="1"/>
    <col min="3867" max="3867" width="1.5703125" style="196" customWidth="1"/>
    <col min="3868" max="3868" width="5.7109375" style="196" customWidth="1"/>
    <col min="3869" max="3869" width="2.28515625" style="196" customWidth="1"/>
    <col min="3870" max="3870" width="1.140625" style="196" customWidth="1"/>
    <col min="3871" max="3871" width="11.42578125" style="196" customWidth="1"/>
    <col min="3872" max="3872" width="1.140625" style="196" customWidth="1"/>
    <col min="3873" max="3873" width="11.28515625" style="196" customWidth="1"/>
    <col min="3874" max="3874" width="2.42578125" style="196" customWidth="1"/>
    <col min="3875" max="3875" width="1.140625" style="196" customWidth="1"/>
    <col min="3876" max="3876" width="13.42578125" style="196" customWidth="1"/>
    <col min="3877" max="4096" width="6.85546875" style="196" customWidth="1"/>
    <col min="4097" max="4097" width="1.140625" style="196" customWidth="1"/>
    <col min="4098" max="4098" width="1.85546875" style="196" customWidth="1"/>
    <col min="4099" max="4099" width="2.28515625" style="196" customWidth="1"/>
    <col min="4100" max="4100" width="1.5703125" style="196" customWidth="1"/>
    <col min="4101" max="4101" width="1.28515625" style="196" customWidth="1"/>
    <col min="4102" max="4102" width="7.5703125" style="196" customWidth="1"/>
    <col min="4103" max="4103" width="1.42578125" style="196" customWidth="1"/>
    <col min="4104" max="4104" width="1.140625" style="196" customWidth="1"/>
    <col min="4105" max="4105" width="6.5703125" style="196" customWidth="1"/>
    <col min="4106" max="4106" width="1" style="196" customWidth="1"/>
    <col min="4107" max="4107" width="1.5703125" style="196" customWidth="1"/>
    <col min="4108" max="4109" width="1.140625" style="196" customWidth="1"/>
    <col min="4110" max="4110" width="12.28515625" style="196" customWidth="1"/>
    <col min="4111" max="4111" width="2.28515625" style="196" customWidth="1"/>
    <col min="4112" max="4112" width="7" style="196" customWidth="1"/>
    <col min="4113" max="4113" width="2.140625" style="196" customWidth="1"/>
    <col min="4114" max="4114" width="1.5703125" style="196" customWidth="1"/>
    <col min="4115" max="4115" width="2.5703125" style="196" customWidth="1"/>
    <col min="4116" max="4116" width="1.28515625" style="196" customWidth="1"/>
    <col min="4117" max="4117" width="1.7109375" style="196" customWidth="1"/>
    <col min="4118" max="4118" width="8" style="196" customWidth="1"/>
    <col min="4119" max="4119" width="1.140625" style="196" customWidth="1"/>
    <col min="4120" max="4120" width="3.5703125" style="196" customWidth="1"/>
    <col min="4121" max="4122" width="7.7109375" style="196" customWidth="1"/>
    <col min="4123" max="4123" width="1.5703125" style="196" customWidth="1"/>
    <col min="4124" max="4124" width="5.7109375" style="196" customWidth="1"/>
    <col min="4125" max="4125" width="2.28515625" style="196" customWidth="1"/>
    <col min="4126" max="4126" width="1.140625" style="196" customWidth="1"/>
    <col min="4127" max="4127" width="11.42578125" style="196" customWidth="1"/>
    <col min="4128" max="4128" width="1.140625" style="196" customWidth="1"/>
    <col min="4129" max="4129" width="11.28515625" style="196" customWidth="1"/>
    <col min="4130" max="4130" width="2.42578125" style="196" customWidth="1"/>
    <col min="4131" max="4131" width="1.140625" style="196" customWidth="1"/>
    <col min="4132" max="4132" width="13.42578125" style="196" customWidth="1"/>
    <col min="4133" max="4352" width="6.85546875" style="196" customWidth="1"/>
    <col min="4353" max="4353" width="1.140625" style="196" customWidth="1"/>
    <col min="4354" max="4354" width="1.85546875" style="196" customWidth="1"/>
    <col min="4355" max="4355" width="2.28515625" style="196" customWidth="1"/>
    <col min="4356" max="4356" width="1.5703125" style="196" customWidth="1"/>
    <col min="4357" max="4357" width="1.28515625" style="196" customWidth="1"/>
    <col min="4358" max="4358" width="7.5703125" style="196" customWidth="1"/>
    <col min="4359" max="4359" width="1.42578125" style="196" customWidth="1"/>
    <col min="4360" max="4360" width="1.140625" style="196" customWidth="1"/>
    <col min="4361" max="4361" width="6.5703125" style="196" customWidth="1"/>
    <col min="4362" max="4362" width="1" style="196" customWidth="1"/>
    <col min="4363" max="4363" width="1.5703125" style="196" customWidth="1"/>
    <col min="4364" max="4365" width="1.140625" style="196" customWidth="1"/>
    <col min="4366" max="4366" width="12.28515625" style="196" customWidth="1"/>
    <col min="4367" max="4367" width="2.28515625" style="196" customWidth="1"/>
    <col min="4368" max="4368" width="7" style="196" customWidth="1"/>
    <col min="4369" max="4369" width="2.140625" style="196" customWidth="1"/>
    <col min="4370" max="4370" width="1.5703125" style="196" customWidth="1"/>
    <col min="4371" max="4371" width="2.5703125" style="196" customWidth="1"/>
    <col min="4372" max="4372" width="1.28515625" style="196" customWidth="1"/>
    <col min="4373" max="4373" width="1.7109375" style="196" customWidth="1"/>
    <col min="4374" max="4374" width="8" style="196" customWidth="1"/>
    <col min="4375" max="4375" width="1.140625" style="196" customWidth="1"/>
    <col min="4376" max="4376" width="3.5703125" style="196" customWidth="1"/>
    <col min="4377" max="4378" width="7.7109375" style="196" customWidth="1"/>
    <col min="4379" max="4379" width="1.5703125" style="196" customWidth="1"/>
    <col min="4380" max="4380" width="5.7109375" style="196" customWidth="1"/>
    <col min="4381" max="4381" width="2.28515625" style="196" customWidth="1"/>
    <col min="4382" max="4382" width="1.140625" style="196" customWidth="1"/>
    <col min="4383" max="4383" width="11.42578125" style="196" customWidth="1"/>
    <col min="4384" max="4384" width="1.140625" style="196" customWidth="1"/>
    <col min="4385" max="4385" width="11.28515625" style="196" customWidth="1"/>
    <col min="4386" max="4386" width="2.42578125" style="196" customWidth="1"/>
    <col min="4387" max="4387" width="1.140625" style="196" customWidth="1"/>
    <col min="4388" max="4388" width="13.42578125" style="196" customWidth="1"/>
    <col min="4389" max="4608" width="6.85546875" style="196" customWidth="1"/>
    <col min="4609" max="4609" width="1.140625" style="196" customWidth="1"/>
    <col min="4610" max="4610" width="1.85546875" style="196" customWidth="1"/>
    <col min="4611" max="4611" width="2.28515625" style="196" customWidth="1"/>
    <col min="4612" max="4612" width="1.5703125" style="196" customWidth="1"/>
    <col min="4613" max="4613" width="1.28515625" style="196" customWidth="1"/>
    <col min="4614" max="4614" width="7.5703125" style="196" customWidth="1"/>
    <col min="4615" max="4615" width="1.42578125" style="196" customWidth="1"/>
    <col min="4616" max="4616" width="1.140625" style="196" customWidth="1"/>
    <col min="4617" max="4617" width="6.5703125" style="196" customWidth="1"/>
    <col min="4618" max="4618" width="1" style="196" customWidth="1"/>
    <col min="4619" max="4619" width="1.5703125" style="196" customWidth="1"/>
    <col min="4620" max="4621" width="1.140625" style="196" customWidth="1"/>
    <col min="4622" max="4622" width="12.28515625" style="196" customWidth="1"/>
    <col min="4623" max="4623" width="2.28515625" style="196" customWidth="1"/>
    <col min="4624" max="4624" width="7" style="196" customWidth="1"/>
    <col min="4625" max="4625" width="2.140625" style="196" customWidth="1"/>
    <col min="4626" max="4626" width="1.5703125" style="196" customWidth="1"/>
    <col min="4627" max="4627" width="2.5703125" style="196" customWidth="1"/>
    <col min="4628" max="4628" width="1.28515625" style="196" customWidth="1"/>
    <col min="4629" max="4629" width="1.7109375" style="196" customWidth="1"/>
    <col min="4630" max="4630" width="8" style="196" customWidth="1"/>
    <col min="4631" max="4631" width="1.140625" style="196" customWidth="1"/>
    <col min="4632" max="4632" width="3.5703125" style="196" customWidth="1"/>
    <col min="4633" max="4634" width="7.7109375" style="196" customWidth="1"/>
    <col min="4635" max="4635" width="1.5703125" style="196" customWidth="1"/>
    <col min="4636" max="4636" width="5.7109375" style="196" customWidth="1"/>
    <col min="4637" max="4637" width="2.28515625" style="196" customWidth="1"/>
    <col min="4638" max="4638" width="1.140625" style="196" customWidth="1"/>
    <col min="4639" max="4639" width="11.42578125" style="196" customWidth="1"/>
    <col min="4640" max="4640" width="1.140625" style="196" customWidth="1"/>
    <col min="4641" max="4641" width="11.28515625" style="196" customWidth="1"/>
    <col min="4642" max="4642" width="2.42578125" style="196" customWidth="1"/>
    <col min="4643" max="4643" width="1.140625" style="196" customWidth="1"/>
    <col min="4644" max="4644" width="13.42578125" style="196" customWidth="1"/>
    <col min="4645" max="4864" width="6.85546875" style="196" customWidth="1"/>
    <col min="4865" max="4865" width="1.140625" style="196" customWidth="1"/>
    <col min="4866" max="4866" width="1.85546875" style="196" customWidth="1"/>
    <col min="4867" max="4867" width="2.28515625" style="196" customWidth="1"/>
    <col min="4868" max="4868" width="1.5703125" style="196" customWidth="1"/>
    <col min="4869" max="4869" width="1.28515625" style="196" customWidth="1"/>
    <col min="4870" max="4870" width="7.5703125" style="196" customWidth="1"/>
    <col min="4871" max="4871" width="1.42578125" style="196" customWidth="1"/>
    <col min="4872" max="4872" width="1.140625" style="196" customWidth="1"/>
    <col min="4873" max="4873" width="6.5703125" style="196" customWidth="1"/>
    <col min="4874" max="4874" width="1" style="196" customWidth="1"/>
    <col min="4875" max="4875" width="1.5703125" style="196" customWidth="1"/>
    <col min="4876" max="4877" width="1.140625" style="196" customWidth="1"/>
    <col min="4878" max="4878" width="12.28515625" style="196" customWidth="1"/>
    <col min="4879" max="4879" width="2.28515625" style="196" customWidth="1"/>
    <col min="4880" max="4880" width="7" style="196" customWidth="1"/>
    <col min="4881" max="4881" width="2.140625" style="196" customWidth="1"/>
    <col min="4882" max="4882" width="1.5703125" style="196" customWidth="1"/>
    <col min="4883" max="4883" width="2.5703125" style="196" customWidth="1"/>
    <col min="4884" max="4884" width="1.28515625" style="196" customWidth="1"/>
    <col min="4885" max="4885" width="1.7109375" style="196" customWidth="1"/>
    <col min="4886" max="4886" width="8" style="196" customWidth="1"/>
    <col min="4887" max="4887" width="1.140625" style="196" customWidth="1"/>
    <col min="4888" max="4888" width="3.5703125" style="196" customWidth="1"/>
    <col min="4889" max="4890" width="7.7109375" style="196" customWidth="1"/>
    <col min="4891" max="4891" width="1.5703125" style="196" customWidth="1"/>
    <col min="4892" max="4892" width="5.7109375" style="196" customWidth="1"/>
    <col min="4893" max="4893" width="2.28515625" style="196" customWidth="1"/>
    <col min="4894" max="4894" width="1.140625" style="196" customWidth="1"/>
    <col min="4895" max="4895" width="11.42578125" style="196" customWidth="1"/>
    <col min="4896" max="4896" width="1.140625" style="196" customWidth="1"/>
    <col min="4897" max="4897" width="11.28515625" style="196" customWidth="1"/>
    <col min="4898" max="4898" width="2.42578125" style="196" customWidth="1"/>
    <col min="4899" max="4899" width="1.140625" style="196" customWidth="1"/>
    <col min="4900" max="4900" width="13.42578125" style="196" customWidth="1"/>
    <col min="4901" max="5120" width="6.85546875" style="196" customWidth="1"/>
    <col min="5121" max="5121" width="1.140625" style="196" customWidth="1"/>
    <col min="5122" max="5122" width="1.85546875" style="196" customWidth="1"/>
    <col min="5123" max="5123" width="2.28515625" style="196" customWidth="1"/>
    <col min="5124" max="5124" width="1.5703125" style="196" customWidth="1"/>
    <col min="5125" max="5125" width="1.28515625" style="196" customWidth="1"/>
    <col min="5126" max="5126" width="7.5703125" style="196" customWidth="1"/>
    <col min="5127" max="5127" width="1.42578125" style="196" customWidth="1"/>
    <col min="5128" max="5128" width="1.140625" style="196" customWidth="1"/>
    <col min="5129" max="5129" width="6.5703125" style="196" customWidth="1"/>
    <col min="5130" max="5130" width="1" style="196" customWidth="1"/>
    <col min="5131" max="5131" width="1.5703125" style="196" customWidth="1"/>
    <col min="5132" max="5133" width="1.140625" style="196" customWidth="1"/>
    <col min="5134" max="5134" width="12.28515625" style="196" customWidth="1"/>
    <col min="5135" max="5135" width="2.28515625" style="196" customWidth="1"/>
    <col min="5136" max="5136" width="7" style="196" customWidth="1"/>
    <col min="5137" max="5137" width="2.140625" style="196" customWidth="1"/>
    <col min="5138" max="5138" width="1.5703125" style="196" customWidth="1"/>
    <col min="5139" max="5139" width="2.5703125" style="196" customWidth="1"/>
    <col min="5140" max="5140" width="1.28515625" style="196" customWidth="1"/>
    <col min="5141" max="5141" width="1.7109375" style="196" customWidth="1"/>
    <col min="5142" max="5142" width="8" style="196" customWidth="1"/>
    <col min="5143" max="5143" width="1.140625" style="196" customWidth="1"/>
    <col min="5144" max="5144" width="3.5703125" style="196" customWidth="1"/>
    <col min="5145" max="5146" width="7.7109375" style="196" customWidth="1"/>
    <col min="5147" max="5147" width="1.5703125" style="196" customWidth="1"/>
    <col min="5148" max="5148" width="5.7109375" style="196" customWidth="1"/>
    <col min="5149" max="5149" width="2.28515625" style="196" customWidth="1"/>
    <col min="5150" max="5150" width="1.140625" style="196" customWidth="1"/>
    <col min="5151" max="5151" width="11.42578125" style="196" customWidth="1"/>
    <col min="5152" max="5152" width="1.140625" style="196" customWidth="1"/>
    <col min="5153" max="5153" width="11.28515625" style="196" customWidth="1"/>
    <col min="5154" max="5154" width="2.42578125" style="196" customWidth="1"/>
    <col min="5155" max="5155" width="1.140625" style="196" customWidth="1"/>
    <col min="5156" max="5156" width="13.42578125" style="196" customWidth="1"/>
    <col min="5157" max="5376" width="6.85546875" style="196" customWidth="1"/>
    <col min="5377" max="5377" width="1.140625" style="196" customWidth="1"/>
    <col min="5378" max="5378" width="1.85546875" style="196" customWidth="1"/>
    <col min="5379" max="5379" width="2.28515625" style="196" customWidth="1"/>
    <col min="5380" max="5380" width="1.5703125" style="196" customWidth="1"/>
    <col min="5381" max="5381" width="1.28515625" style="196" customWidth="1"/>
    <col min="5382" max="5382" width="7.5703125" style="196" customWidth="1"/>
    <col min="5383" max="5383" width="1.42578125" style="196" customWidth="1"/>
    <col min="5384" max="5384" width="1.140625" style="196" customWidth="1"/>
    <col min="5385" max="5385" width="6.5703125" style="196" customWidth="1"/>
    <col min="5386" max="5386" width="1" style="196" customWidth="1"/>
    <col min="5387" max="5387" width="1.5703125" style="196" customWidth="1"/>
    <col min="5388" max="5389" width="1.140625" style="196" customWidth="1"/>
    <col min="5390" max="5390" width="12.28515625" style="196" customWidth="1"/>
    <col min="5391" max="5391" width="2.28515625" style="196" customWidth="1"/>
    <col min="5392" max="5392" width="7" style="196" customWidth="1"/>
    <col min="5393" max="5393" width="2.140625" style="196" customWidth="1"/>
    <col min="5394" max="5394" width="1.5703125" style="196" customWidth="1"/>
    <col min="5395" max="5395" width="2.5703125" style="196" customWidth="1"/>
    <col min="5396" max="5396" width="1.28515625" style="196" customWidth="1"/>
    <col min="5397" max="5397" width="1.7109375" style="196" customWidth="1"/>
    <col min="5398" max="5398" width="8" style="196" customWidth="1"/>
    <col min="5399" max="5399" width="1.140625" style="196" customWidth="1"/>
    <col min="5400" max="5400" width="3.5703125" style="196" customWidth="1"/>
    <col min="5401" max="5402" width="7.7109375" style="196" customWidth="1"/>
    <col min="5403" max="5403" width="1.5703125" style="196" customWidth="1"/>
    <col min="5404" max="5404" width="5.7109375" style="196" customWidth="1"/>
    <col min="5405" max="5405" width="2.28515625" style="196" customWidth="1"/>
    <col min="5406" max="5406" width="1.140625" style="196" customWidth="1"/>
    <col min="5407" max="5407" width="11.42578125" style="196" customWidth="1"/>
    <col min="5408" max="5408" width="1.140625" style="196" customWidth="1"/>
    <col min="5409" max="5409" width="11.28515625" style="196" customWidth="1"/>
    <col min="5410" max="5410" width="2.42578125" style="196" customWidth="1"/>
    <col min="5411" max="5411" width="1.140625" style="196" customWidth="1"/>
    <col min="5412" max="5412" width="13.42578125" style="196" customWidth="1"/>
    <col min="5413" max="5632" width="6.85546875" style="196" customWidth="1"/>
    <col min="5633" max="5633" width="1.140625" style="196" customWidth="1"/>
    <col min="5634" max="5634" width="1.85546875" style="196" customWidth="1"/>
    <col min="5635" max="5635" width="2.28515625" style="196" customWidth="1"/>
    <col min="5636" max="5636" width="1.5703125" style="196" customWidth="1"/>
    <col min="5637" max="5637" width="1.28515625" style="196" customWidth="1"/>
    <col min="5638" max="5638" width="7.5703125" style="196" customWidth="1"/>
    <col min="5639" max="5639" width="1.42578125" style="196" customWidth="1"/>
    <col min="5640" max="5640" width="1.140625" style="196" customWidth="1"/>
    <col min="5641" max="5641" width="6.5703125" style="196" customWidth="1"/>
    <col min="5642" max="5642" width="1" style="196" customWidth="1"/>
    <col min="5643" max="5643" width="1.5703125" style="196" customWidth="1"/>
    <col min="5644" max="5645" width="1.140625" style="196" customWidth="1"/>
    <col min="5646" max="5646" width="12.28515625" style="196" customWidth="1"/>
    <col min="5647" max="5647" width="2.28515625" style="196" customWidth="1"/>
    <col min="5648" max="5648" width="7" style="196" customWidth="1"/>
    <col min="5649" max="5649" width="2.140625" style="196" customWidth="1"/>
    <col min="5650" max="5650" width="1.5703125" style="196" customWidth="1"/>
    <col min="5651" max="5651" width="2.5703125" style="196" customWidth="1"/>
    <col min="5652" max="5652" width="1.28515625" style="196" customWidth="1"/>
    <col min="5653" max="5653" width="1.7109375" style="196" customWidth="1"/>
    <col min="5654" max="5654" width="8" style="196" customWidth="1"/>
    <col min="5655" max="5655" width="1.140625" style="196" customWidth="1"/>
    <col min="5656" max="5656" width="3.5703125" style="196" customWidth="1"/>
    <col min="5657" max="5658" width="7.7109375" style="196" customWidth="1"/>
    <col min="5659" max="5659" width="1.5703125" style="196" customWidth="1"/>
    <col min="5660" max="5660" width="5.7109375" style="196" customWidth="1"/>
    <col min="5661" max="5661" width="2.28515625" style="196" customWidth="1"/>
    <col min="5662" max="5662" width="1.140625" style="196" customWidth="1"/>
    <col min="5663" max="5663" width="11.42578125" style="196" customWidth="1"/>
    <col min="5664" max="5664" width="1.140625" style="196" customWidth="1"/>
    <col min="5665" max="5665" width="11.28515625" style="196" customWidth="1"/>
    <col min="5666" max="5666" width="2.42578125" style="196" customWidth="1"/>
    <col min="5667" max="5667" width="1.140625" style="196" customWidth="1"/>
    <col min="5668" max="5668" width="13.42578125" style="196" customWidth="1"/>
    <col min="5669" max="5888" width="6.85546875" style="196" customWidth="1"/>
    <col min="5889" max="5889" width="1.140625" style="196" customWidth="1"/>
    <col min="5890" max="5890" width="1.85546875" style="196" customWidth="1"/>
    <col min="5891" max="5891" width="2.28515625" style="196" customWidth="1"/>
    <col min="5892" max="5892" width="1.5703125" style="196" customWidth="1"/>
    <col min="5893" max="5893" width="1.28515625" style="196" customWidth="1"/>
    <col min="5894" max="5894" width="7.5703125" style="196" customWidth="1"/>
    <col min="5895" max="5895" width="1.42578125" style="196" customWidth="1"/>
    <col min="5896" max="5896" width="1.140625" style="196" customWidth="1"/>
    <col min="5897" max="5897" width="6.5703125" style="196" customWidth="1"/>
    <col min="5898" max="5898" width="1" style="196" customWidth="1"/>
    <col min="5899" max="5899" width="1.5703125" style="196" customWidth="1"/>
    <col min="5900" max="5901" width="1.140625" style="196" customWidth="1"/>
    <col min="5902" max="5902" width="12.28515625" style="196" customWidth="1"/>
    <col min="5903" max="5903" width="2.28515625" style="196" customWidth="1"/>
    <col min="5904" max="5904" width="7" style="196" customWidth="1"/>
    <col min="5905" max="5905" width="2.140625" style="196" customWidth="1"/>
    <col min="5906" max="5906" width="1.5703125" style="196" customWidth="1"/>
    <col min="5907" max="5907" width="2.5703125" style="196" customWidth="1"/>
    <col min="5908" max="5908" width="1.28515625" style="196" customWidth="1"/>
    <col min="5909" max="5909" width="1.7109375" style="196" customWidth="1"/>
    <col min="5910" max="5910" width="8" style="196" customWidth="1"/>
    <col min="5911" max="5911" width="1.140625" style="196" customWidth="1"/>
    <col min="5912" max="5912" width="3.5703125" style="196" customWidth="1"/>
    <col min="5913" max="5914" width="7.7109375" style="196" customWidth="1"/>
    <col min="5915" max="5915" width="1.5703125" style="196" customWidth="1"/>
    <col min="5916" max="5916" width="5.7109375" style="196" customWidth="1"/>
    <col min="5917" max="5917" width="2.28515625" style="196" customWidth="1"/>
    <col min="5918" max="5918" width="1.140625" style="196" customWidth="1"/>
    <col min="5919" max="5919" width="11.42578125" style="196" customWidth="1"/>
    <col min="5920" max="5920" width="1.140625" style="196" customWidth="1"/>
    <col min="5921" max="5921" width="11.28515625" style="196" customWidth="1"/>
    <col min="5922" max="5922" width="2.42578125" style="196" customWidth="1"/>
    <col min="5923" max="5923" width="1.140625" style="196" customWidth="1"/>
    <col min="5924" max="5924" width="13.42578125" style="196" customWidth="1"/>
    <col min="5925" max="6144" width="6.85546875" style="196" customWidth="1"/>
    <col min="6145" max="6145" width="1.140625" style="196" customWidth="1"/>
    <col min="6146" max="6146" width="1.85546875" style="196" customWidth="1"/>
    <col min="6147" max="6147" width="2.28515625" style="196" customWidth="1"/>
    <col min="6148" max="6148" width="1.5703125" style="196" customWidth="1"/>
    <col min="6149" max="6149" width="1.28515625" style="196" customWidth="1"/>
    <col min="6150" max="6150" width="7.5703125" style="196" customWidth="1"/>
    <col min="6151" max="6151" width="1.42578125" style="196" customWidth="1"/>
    <col min="6152" max="6152" width="1.140625" style="196" customWidth="1"/>
    <col min="6153" max="6153" width="6.5703125" style="196" customWidth="1"/>
    <col min="6154" max="6154" width="1" style="196" customWidth="1"/>
    <col min="6155" max="6155" width="1.5703125" style="196" customWidth="1"/>
    <col min="6156" max="6157" width="1.140625" style="196" customWidth="1"/>
    <col min="6158" max="6158" width="12.28515625" style="196" customWidth="1"/>
    <col min="6159" max="6159" width="2.28515625" style="196" customWidth="1"/>
    <col min="6160" max="6160" width="7" style="196" customWidth="1"/>
    <col min="6161" max="6161" width="2.140625" style="196" customWidth="1"/>
    <col min="6162" max="6162" width="1.5703125" style="196" customWidth="1"/>
    <col min="6163" max="6163" width="2.5703125" style="196" customWidth="1"/>
    <col min="6164" max="6164" width="1.28515625" style="196" customWidth="1"/>
    <col min="6165" max="6165" width="1.7109375" style="196" customWidth="1"/>
    <col min="6166" max="6166" width="8" style="196" customWidth="1"/>
    <col min="6167" max="6167" width="1.140625" style="196" customWidth="1"/>
    <col min="6168" max="6168" width="3.5703125" style="196" customWidth="1"/>
    <col min="6169" max="6170" width="7.7109375" style="196" customWidth="1"/>
    <col min="6171" max="6171" width="1.5703125" style="196" customWidth="1"/>
    <col min="6172" max="6172" width="5.7109375" style="196" customWidth="1"/>
    <col min="6173" max="6173" width="2.28515625" style="196" customWidth="1"/>
    <col min="6174" max="6174" width="1.140625" style="196" customWidth="1"/>
    <col min="6175" max="6175" width="11.42578125" style="196" customWidth="1"/>
    <col min="6176" max="6176" width="1.140625" style="196" customWidth="1"/>
    <col min="6177" max="6177" width="11.28515625" style="196" customWidth="1"/>
    <col min="6178" max="6178" width="2.42578125" style="196" customWidth="1"/>
    <col min="6179" max="6179" width="1.140625" style="196" customWidth="1"/>
    <col min="6180" max="6180" width="13.42578125" style="196" customWidth="1"/>
    <col min="6181" max="6400" width="6.85546875" style="196" customWidth="1"/>
    <col min="6401" max="6401" width="1.140625" style="196" customWidth="1"/>
    <col min="6402" max="6402" width="1.85546875" style="196" customWidth="1"/>
    <col min="6403" max="6403" width="2.28515625" style="196" customWidth="1"/>
    <col min="6404" max="6404" width="1.5703125" style="196" customWidth="1"/>
    <col min="6405" max="6405" width="1.28515625" style="196" customWidth="1"/>
    <col min="6406" max="6406" width="7.5703125" style="196" customWidth="1"/>
    <col min="6407" max="6407" width="1.42578125" style="196" customWidth="1"/>
    <col min="6408" max="6408" width="1.140625" style="196" customWidth="1"/>
    <col min="6409" max="6409" width="6.5703125" style="196" customWidth="1"/>
    <col min="6410" max="6410" width="1" style="196" customWidth="1"/>
    <col min="6411" max="6411" width="1.5703125" style="196" customWidth="1"/>
    <col min="6412" max="6413" width="1.140625" style="196" customWidth="1"/>
    <col min="6414" max="6414" width="12.28515625" style="196" customWidth="1"/>
    <col min="6415" max="6415" width="2.28515625" style="196" customWidth="1"/>
    <col min="6416" max="6416" width="7" style="196" customWidth="1"/>
    <col min="6417" max="6417" width="2.140625" style="196" customWidth="1"/>
    <col min="6418" max="6418" width="1.5703125" style="196" customWidth="1"/>
    <col min="6419" max="6419" width="2.5703125" style="196" customWidth="1"/>
    <col min="6420" max="6420" width="1.28515625" style="196" customWidth="1"/>
    <col min="6421" max="6421" width="1.7109375" style="196" customWidth="1"/>
    <col min="6422" max="6422" width="8" style="196" customWidth="1"/>
    <col min="6423" max="6423" width="1.140625" style="196" customWidth="1"/>
    <col min="6424" max="6424" width="3.5703125" style="196" customWidth="1"/>
    <col min="6425" max="6426" width="7.7109375" style="196" customWidth="1"/>
    <col min="6427" max="6427" width="1.5703125" style="196" customWidth="1"/>
    <col min="6428" max="6428" width="5.7109375" style="196" customWidth="1"/>
    <col min="6429" max="6429" width="2.28515625" style="196" customWidth="1"/>
    <col min="6430" max="6430" width="1.140625" style="196" customWidth="1"/>
    <col min="6431" max="6431" width="11.42578125" style="196" customWidth="1"/>
    <col min="6432" max="6432" width="1.140625" style="196" customWidth="1"/>
    <col min="6433" max="6433" width="11.28515625" style="196" customWidth="1"/>
    <col min="6434" max="6434" width="2.42578125" style="196" customWidth="1"/>
    <col min="6435" max="6435" width="1.140625" style="196" customWidth="1"/>
    <col min="6436" max="6436" width="13.42578125" style="196" customWidth="1"/>
    <col min="6437" max="6656" width="6.85546875" style="196" customWidth="1"/>
    <col min="6657" max="6657" width="1.140625" style="196" customWidth="1"/>
    <col min="6658" max="6658" width="1.85546875" style="196" customWidth="1"/>
    <col min="6659" max="6659" width="2.28515625" style="196" customWidth="1"/>
    <col min="6660" max="6660" width="1.5703125" style="196" customWidth="1"/>
    <col min="6661" max="6661" width="1.28515625" style="196" customWidth="1"/>
    <col min="6662" max="6662" width="7.5703125" style="196" customWidth="1"/>
    <col min="6663" max="6663" width="1.42578125" style="196" customWidth="1"/>
    <col min="6664" max="6664" width="1.140625" style="196" customWidth="1"/>
    <col min="6665" max="6665" width="6.5703125" style="196" customWidth="1"/>
    <col min="6666" max="6666" width="1" style="196" customWidth="1"/>
    <col min="6667" max="6667" width="1.5703125" style="196" customWidth="1"/>
    <col min="6668" max="6669" width="1.140625" style="196" customWidth="1"/>
    <col min="6670" max="6670" width="12.28515625" style="196" customWidth="1"/>
    <col min="6671" max="6671" width="2.28515625" style="196" customWidth="1"/>
    <col min="6672" max="6672" width="7" style="196" customWidth="1"/>
    <col min="6673" max="6673" width="2.140625" style="196" customWidth="1"/>
    <col min="6674" max="6674" width="1.5703125" style="196" customWidth="1"/>
    <col min="6675" max="6675" width="2.5703125" style="196" customWidth="1"/>
    <col min="6676" max="6676" width="1.28515625" style="196" customWidth="1"/>
    <col min="6677" max="6677" width="1.7109375" style="196" customWidth="1"/>
    <col min="6678" max="6678" width="8" style="196" customWidth="1"/>
    <col min="6679" max="6679" width="1.140625" style="196" customWidth="1"/>
    <col min="6680" max="6680" width="3.5703125" style="196" customWidth="1"/>
    <col min="6681" max="6682" width="7.7109375" style="196" customWidth="1"/>
    <col min="6683" max="6683" width="1.5703125" style="196" customWidth="1"/>
    <col min="6684" max="6684" width="5.7109375" style="196" customWidth="1"/>
    <col min="6685" max="6685" width="2.28515625" style="196" customWidth="1"/>
    <col min="6686" max="6686" width="1.140625" style="196" customWidth="1"/>
    <col min="6687" max="6687" width="11.42578125" style="196" customWidth="1"/>
    <col min="6688" max="6688" width="1.140625" style="196" customWidth="1"/>
    <col min="6689" max="6689" width="11.28515625" style="196" customWidth="1"/>
    <col min="6690" max="6690" width="2.42578125" style="196" customWidth="1"/>
    <col min="6691" max="6691" width="1.140625" style="196" customWidth="1"/>
    <col min="6692" max="6692" width="13.42578125" style="196" customWidth="1"/>
    <col min="6693" max="6912" width="6.85546875" style="196" customWidth="1"/>
    <col min="6913" max="6913" width="1.140625" style="196" customWidth="1"/>
    <col min="6914" max="6914" width="1.85546875" style="196" customWidth="1"/>
    <col min="6915" max="6915" width="2.28515625" style="196" customWidth="1"/>
    <col min="6916" max="6916" width="1.5703125" style="196" customWidth="1"/>
    <col min="6917" max="6917" width="1.28515625" style="196" customWidth="1"/>
    <col min="6918" max="6918" width="7.5703125" style="196" customWidth="1"/>
    <col min="6919" max="6919" width="1.42578125" style="196" customWidth="1"/>
    <col min="6920" max="6920" width="1.140625" style="196" customWidth="1"/>
    <col min="6921" max="6921" width="6.5703125" style="196" customWidth="1"/>
    <col min="6922" max="6922" width="1" style="196" customWidth="1"/>
    <col min="6923" max="6923" width="1.5703125" style="196" customWidth="1"/>
    <col min="6924" max="6925" width="1.140625" style="196" customWidth="1"/>
    <col min="6926" max="6926" width="12.28515625" style="196" customWidth="1"/>
    <col min="6927" max="6927" width="2.28515625" style="196" customWidth="1"/>
    <col min="6928" max="6928" width="7" style="196" customWidth="1"/>
    <col min="6929" max="6929" width="2.140625" style="196" customWidth="1"/>
    <col min="6930" max="6930" width="1.5703125" style="196" customWidth="1"/>
    <col min="6931" max="6931" width="2.5703125" style="196" customWidth="1"/>
    <col min="6932" max="6932" width="1.28515625" style="196" customWidth="1"/>
    <col min="6933" max="6933" width="1.7109375" style="196" customWidth="1"/>
    <col min="6934" max="6934" width="8" style="196" customWidth="1"/>
    <col min="6935" max="6935" width="1.140625" style="196" customWidth="1"/>
    <col min="6936" max="6936" width="3.5703125" style="196" customWidth="1"/>
    <col min="6937" max="6938" width="7.7109375" style="196" customWidth="1"/>
    <col min="6939" max="6939" width="1.5703125" style="196" customWidth="1"/>
    <col min="6940" max="6940" width="5.7109375" style="196" customWidth="1"/>
    <col min="6941" max="6941" width="2.28515625" style="196" customWidth="1"/>
    <col min="6942" max="6942" width="1.140625" style="196" customWidth="1"/>
    <col min="6943" max="6943" width="11.42578125" style="196" customWidth="1"/>
    <col min="6944" max="6944" width="1.140625" style="196" customWidth="1"/>
    <col min="6945" max="6945" width="11.28515625" style="196" customWidth="1"/>
    <col min="6946" max="6946" width="2.42578125" style="196" customWidth="1"/>
    <col min="6947" max="6947" width="1.140625" style="196" customWidth="1"/>
    <col min="6948" max="6948" width="13.42578125" style="196" customWidth="1"/>
    <col min="6949" max="7168" width="6.85546875" style="196" customWidth="1"/>
    <col min="7169" max="7169" width="1.140625" style="196" customWidth="1"/>
    <col min="7170" max="7170" width="1.85546875" style="196" customWidth="1"/>
    <col min="7171" max="7171" width="2.28515625" style="196" customWidth="1"/>
    <col min="7172" max="7172" width="1.5703125" style="196" customWidth="1"/>
    <col min="7173" max="7173" width="1.28515625" style="196" customWidth="1"/>
    <col min="7174" max="7174" width="7.5703125" style="196" customWidth="1"/>
    <col min="7175" max="7175" width="1.42578125" style="196" customWidth="1"/>
    <col min="7176" max="7176" width="1.140625" style="196" customWidth="1"/>
    <col min="7177" max="7177" width="6.5703125" style="196" customWidth="1"/>
    <col min="7178" max="7178" width="1" style="196" customWidth="1"/>
    <col min="7179" max="7179" width="1.5703125" style="196" customWidth="1"/>
    <col min="7180" max="7181" width="1.140625" style="196" customWidth="1"/>
    <col min="7182" max="7182" width="12.28515625" style="196" customWidth="1"/>
    <col min="7183" max="7183" width="2.28515625" style="196" customWidth="1"/>
    <col min="7184" max="7184" width="7" style="196" customWidth="1"/>
    <col min="7185" max="7185" width="2.140625" style="196" customWidth="1"/>
    <col min="7186" max="7186" width="1.5703125" style="196" customWidth="1"/>
    <col min="7187" max="7187" width="2.5703125" style="196" customWidth="1"/>
    <col min="7188" max="7188" width="1.28515625" style="196" customWidth="1"/>
    <col min="7189" max="7189" width="1.7109375" style="196" customWidth="1"/>
    <col min="7190" max="7190" width="8" style="196" customWidth="1"/>
    <col min="7191" max="7191" width="1.140625" style="196" customWidth="1"/>
    <col min="7192" max="7192" width="3.5703125" style="196" customWidth="1"/>
    <col min="7193" max="7194" width="7.7109375" style="196" customWidth="1"/>
    <col min="7195" max="7195" width="1.5703125" style="196" customWidth="1"/>
    <col min="7196" max="7196" width="5.7109375" style="196" customWidth="1"/>
    <col min="7197" max="7197" width="2.28515625" style="196" customWidth="1"/>
    <col min="7198" max="7198" width="1.140625" style="196" customWidth="1"/>
    <col min="7199" max="7199" width="11.42578125" style="196" customWidth="1"/>
    <col min="7200" max="7200" width="1.140625" style="196" customWidth="1"/>
    <col min="7201" max="7201" width="11.28515625" style="196" customWidth="1"/>
    <col min="7202" max="7202" width="2.42578125" style="196" customWidth="1"/>
    <col min="7203" max="7203" width="1.140625" style="196" customWidth="1"/>
    <col min="7204" max="7204" width="13.42578125" style="196" customWidth="1"/>
    <col min="7205" max="7424" width="6.85546875" style="196" customWidth="1"/>
    <col min="7425" max="7425" width="1.140625" style="196" customWidth="1"/>
    <col min="7426" max="7426" width="1.85546875" style="196" customWidth="1"/>
    <col min="7427" max="7427" width="2.28515625" style="196" customWidth="1"/>
    <col min="7428" max="7428" width="1.5703125" style="196" customWidth="1"/>
    <col min="7429" max="7429" width="1.28515625" style="196" customWidth="1"/>
    <col min="7430" max="7430" width="7.5703125" style="196" customWidth="1"/>
    <col min="7431" max="7431" width="1.42578125" style="196" customWidth="1"/>
    <col min="7432" max="7432" width="1.140625" style="196" customWidth="1"/>
    <col min="7433" max="7433" width="6.5703125" style="196" customWidth="1"/>
    <col min="7434" max="7434" width="1" style="196" customWidth="1"/>
    <col min="7435" max="7435" width="1.5703125" style="196" customWidth="1"/>
    <col min="7436" max="7437" width="1.140625" style="196" customWidth="1"/>
    <col min="7438" max="7438" width="12.28515625" style="196" customWidth="1"/>
    <col min="7439" max="7439" width="2.28515625" style="196" customWidth="1"/>
    <col min="7440" max="7440" width="7" style="196" customWidth="1"/>
    <col min="7441" max="7441" width="2.140625" style="196" customWidth="1"/>
    <col min="7442" max="7442" width="1.5703125" style="196" customWidth="1"/>
    <col min="7443" max="7443" width="2.5703125" style="196" customWidth="1"/>
    <col min="7444" max="7444" width="1.28515625" style="196" customWidth="1"/>
    <col min="7445" max="7445" width="1.7109375" style="196" customWidth="1"/>
    <col min="7446" max="7446" width="8" style="196" customWidth="1"/>
    <col min="7447" max="7447" width="1.140625" style="196" customWidth="1"/>
    <col min="7448" max="7448" width="3.5703125" style="196" customWidth="1"/>
    <col min="7449" max="7450" width="7.7109375" style="196" customWidth="1"/>
    <col min="7451" max="7451" width="1.5703125" style="196" customWidth="1"/>
    <col min="7452" max="7452" width="5.7109375" style="196" customWidth="1"/>
    <col min="7453" max="7453" width="2.28515625" style="196" customWidth="1"/>
    <col min="7454" max="7454" width="1.140625" style="196" customWidth="1"/>
    <col min="7455" max="7455" width="11.42578125" style="196" customWidth="1"/>
    <col min="7456" max="7456" width="1.140625" style="196" customWidth="1"/>
    <col min="7457" max="7457" width="11.28515625" style="196" customWidth="1"/>
    <col min="7458" max="7458" width="2.42578125" style="196" customWidth="1"/>
    <col min="7459" max="7459" width="1.140625" style="196" customWidth="1"/>
    <col min="7460" max="7460" width="13.42578125" style="196" customWidth="1"/>
    <col min="7461" max="7680" width="6.85546875" style="196" customWidth="1"/>
    <col min="7681" max="7681" width="1.140625" style="196" customWidth="1"/>
    <col min="7682" max="7682" width="1.85546875" style="196" customWidth="1"/>
    <col min="7683" max="7683" width="2.28515625" style="196" customWidth="1"/>
    <col min="7684" max="7684" width="1.5703125" style="196" customWidth="1"/>
    <col min="7685" max="7685" width="1.28515625" style="196" customWidth="1"/>
    <col min="7686" max="7686" width="7.5703125" style="196" customWidth="1"/>
    <col min="7687" max="7687" width="1.42578125" style="196" customWidth="1"/>
    <col min="7688" max="7688" width="1.140625" style="196" customWidth="1"/>
    <col min="7689" max="7689" width="6.5703125" style="196" customWidth="1"/>
    <col min="7690" max="7690" width="1" style="196" customWidth="1"/>
    <col min="7691" max="7691" width="1.5703125" style="196" customWidth="1"/>
    <col min="7692" max="7693" width="1.140625" style="196" customWidth="1"/>
    <col min="7694" max="7694" width="12.28515625" style="196" customWidth="1"/>
    <col min="7695" max="7695" width="2.28515625" style="196" customWidth="1"/>
    <col min="7696" max="7696" width="7" style="196" customWidth="1"/>
    <col min="7697" max="7697" width="2.140625" style="196" customWidth="1"/>
    <col min="7698" max="7698" width="1.5703125" style="196" customWidth="1"/>
    <col min="7699" max="7699" width="2.5703125" style="196" customWidth="1"/>
    <col min="7700" max="7700" width="1.28515625" style="196" customWidth="1"/>
    <col min="7701" max="7701" width="1.7109375" style="196" customWidth="1"/>
    <col min="7702" max="7702" width="8" style="196" customWidth="1"/>
    <col min="7703" max="7703" width="1.140625" style="196" customWidth="1"/>
    <col min="7704" max="7704" width="3.5703125" style="196" customWidth="1"/>
    <col min="7705" max="7706" width="7.7109375" style="196" customWidth="1"/>
    <col min="7707" max="7707" width="1.5703125" style="196" customWidth="1"/>
    <col min="7708" max="7708" width="5.7109375" style="196" customWidth="1"/>
    <col min="7709" max="7709" width="2.28515625" style="196" customWidth="1"/>
    <col min="7710" max="7710" width="1.140625" style="196" customWidth="1"/>
    <col min="7711" max="7711" width="11.42578125" style="196" customWidth="1"/>
    <col min="7712" max="7712" width="1.140625" style="196" customWidth="1"/>
    <col min="7713" max="7713" width="11.28515625" style="196" customWidth="1"/>
    <col min="7714" max="7714" width="2.42578125" style="196" customWidth="1"/>
    <col min="7715" max="7715" width="1.140625" style="196" customWidth="1"/>
    <col min="7716" max="7716" width="13.42578125" style="196" customWidth="1"/>
    <col min="7717" max="7936" width="6.85546875" style="196" customWidth="1"/>
    <col min="7937" max="7937" width="1.140625" style="196" customWidth="1"/>
    <col min="7938" max="7938" width="1.85546875" style="196" customWidth="1"/>
    <col min="7939" max="7939" width="2.28515625" style="196" customWidth="1"/>
    <col min="7940" max="7940" width="1.5703125" style="196" customWidth="1"/>
    <col min="7941" max="7941" width="1.28515625" style="196" customWidth="1"/>
    <col min="7942" max="7942" width="7.5703125" style="196" customWidth="1"/>
    <col min="7943" max="7943" width="1.42578125" style="196" customWidth="1"/>
    <col min="7944" max="7944" width="1.140625" style="196" customWidth="1"/>
    <col min="7945" max="7945" width="6.5703125" style="196" customWidth="1"/>
    <col min="7946" max="7946" width="1" style="196" customWidth="1"/>
    <col min="7947" max="7947" width="1.5703125" style="196" customWidth="1"/>
    <col min="7948" max="7949" width="1.140625" style="196" customWidth="1"/>
    <col min="7950" max="7950" width="12.28515625" style="196" customWidth="1"/>
    <col min="7951" max="7951" width="2.28515625" style="196" customWidth="1"/>
    <col min="7952" max="7952" width="7" style="196" customWidth="1"/>
    <col min="7953" max="7953" width="2.140625" style="196" customWidth="1"/>
    <col min="7954" max="7954" width="1.5703125" style="196" customWidth="1"/>
    <col min="7955" max="7955" width="2.5703125" style="196" customWidth="1"/>
    <col min="7956" max="7956" width="1.28515625" style="196" customWidth="1"/>
    <col min="7957" max="7957" width="1.7109375" style="196" customWidth="1"/>
    <col min="7958" max="7958" width="8" style="196" customWidth="1"/>
    <col min="7959" max="7959" width="1.140625" style="196" customWidth="1"/>
    <col min="7960" max="7960" width="3.5703125" style="196" customWidth="1"/>
    <col min="7961" max="7962" width="7.7109375" style="196" customWidth="1"/>
    <col min="7963" max="7963" width="1.5703125" style="196" customWidth="1"/>
    <col min="7964" max="7964" width="5.7109375" style="196" customWidth="1"/>
    <col min="7965" max="7965" width="2.28515625" style="196" customWidth="1"/>
    <col min="7966" max="7966" width="1.140625" style="196" customWidth="1"/>
    <col min="7967" max="7967" width="11.42578125" style="196" customWidth="1"/>
    <col min="7968" max="7968" width="1.140625" style="196" customWidth="1"/>
    <col min="7969" max="7969" width="11.28515625" style="196" customWidth="1"/>
    <col min="7970" max="7970" width="2.42578125" style="196" customWidth="1"/>
    <col min="7971" max="7971" width="1.140625" style="196" customWidth="1"/>
    <col min="7972" max="7972" width="13.42578125" style="196" customWidth="1"/>
    <col min="7973" max="8192" width="6.85546875" style="196" customWidth="1"/>
    <col min="8193" max="8193" width="1.140625" style="196" customWidth="1"/>
    <col min="8194" max="8194" width="1.85546875" style="196" customWidth="1"/>
    <col min="8195" max="8195" width="2.28515625" style="196" customWidth="1"/>
    <col min="8196" max="8196" width="1.5703125" style="196" customWidth="1"/>
    <col min="8197" max="8197" width="1.28515625" style="196" customWidth="1"/>
    <col min="8198" max="8198" width="7.5703125" style="196" customWidth="1"/>
    <col min="8199" max="8199" width="1.42578125" style="196" customWidth="1"/>
    <col min="8200" max="8200" width="1.140625" style="196" customWidth="1"/>
    <col min="8201" max="8201" width="6.5703125" style="196" customWidth="1"/>
    <col min="8202" max="8202" width="1" style="196" customWidth="1"/>
    <col min="8203" max="8203" width="1.5703125" style="196" customWidth="1"/>
    <col min="8204" max="8205" width="1.140625" style="196" customWidth="1"/>
    <col min="8206" max="8206" width="12.28515625" style="196" customWidth="1"/>
    <col min="8207" max="8207" width="2.28515625" style="196" customWidth="1"/>
    <col min="8208" max="8208" width="7" style="196" customWidth="1"/>
    <col min="8209" max="8209" width="2.140625" style="196" customWidth="1"/>
    <col min="8210" max="8210" width="1.5703125" style="196" customWidth="1"/>
    <col min="8211" max="8211" width="2.5703125" style="196" customWidth="1"/>
    <col min="8212" max="8212" width="1.28515625" style="196" customWidth="1"/>
    <col min="8213" max="8213" width="1.7109375" style="196" customWidth="1"/>
    <col min="8214" max="8214" width="8" style="196" customWidth="1"/>
    <col min="8215" max="8215" width="1.140625" style="196" customWidth="1"/>
    <col min="8216" max="8216" width="3.5703125" style="196" customWidth="1"/>
    <col min="8217" max="8218" width="7.7109375" style="196" customWidth="1"/>
    <col min="8219" max="8219" width="1.5703125" style="196" customWidth="1"/>
    <col min="8220" max="8220" width="5.7109375" style="196" customWidth="1"/>
    <col min="8221" max="8221" width="2.28515625" style="196" customWidth="1"/>
    <col min="8222" max="8222" width="1.140625" style="196" customWidth="1"/>
    <col min="8223" max="8223" width="11.42578125" style="196" customWidth="1"/>
    <col min="8224" max="8224" width="1.140625" style="196" customWidth="1"/>
    <col min="8225" max="8225" width="11.28515625" style="196" customWidth="1"/>
    <col min="8226" max="8226" width="2.42578125" style="196" customWidth="1"/>
    <col min="8227" max="8227" width="1.140625" style="196" customWidth="1"/>
    <col min="8228" max="8228" width="13.42578125" style="196" customWidth="1"/>
    <col min="8229" max="8448" width="6.85546875" style="196" customWidth="1"/>
    <col min="8449" max="8449" width="1.140625" style="196" customWidth="1"/>
    <col min="8450" max="8450" width="1.85546875" style="196" customWidth="1"/>
    <col min="8451" max="8451" width="2.28515625" style="196" customWidth="1"/>
    <col min="8452" max="8452" width="1.5703125" style="196" customWidth="1"/>
    <col min="8453" max="8453" width="1.28515625" style="196" customWidth="1"/>
    <col min="8454" max="8454" width="7.5703125" style="196" customWidth="1"/>
    <col min="8455" max="8455" width="1.42578125" style="196" customWidth="1"/>
    <col min="8456" max="8456" width="1.140625" style="196" customWidth="1"/>
    <col min="8457" max="8457" width="6.5703125" style="196" customWidth="1"/>
    <col min="8458" max="8458" width="1" style="196" customWidth="1"/>
    <col min="8459" max="8459" width="1.5703125" style="196" customWidth="1"/>
    <col min="8460" max="8461" width="1.140625" style="196" customWidth="1"/>
    <col min="8462" max="8462" width="12.28515625" style="196" customWidth="1"/>
    <col min="8463" max="8463" width="2.28515625" style="196" customWidth="1"/>
    <col min="8464" max="8464" width="7" style="196" customWidth="1"/>
    <col min="8465" max="8465" width="2.140625" style="196" customWidth="1"/>
    <col min="8466" max="8466" width="1.5703125" style="196" customWidth="1"/>
    <col min="8467" max="8467" width="2.5703125" style="196" customWidth="1"/>
    <col min="8468" max="8468" width="1.28515625" style="196" customWidth="1"/>
    <col min="8469" max="8469" width="1.7109375" style="196" customWidth="1"/>
    <col min="8470" max="8470" width="8" style="196" customWidth="1"/>
    <col min="8471" max="8471" width="1.140625" style="196" customWidth="1"/>
    <col min="8472" max="8472" width="3.5703125" style="196" customWidth="1"/>
    <col min="8473" max="8474" width="7.7109375" style="196" customWidth="1"/>
    <col min="8475" max="8475" width="1.5703125" style="196" customWidth="1"/>
    <col min="8476" max="8476" width="5.7109375" style="196" customWidth="1"/>
    <col min="8477" max="8477" width="2.28515625" style="196" customWidth="1"/>
    <col min="8478" max="8478" width="1.140625" style="196" customWidth="1"/>
    <col min="8479" max="8479" width="11.42578125" style="196" customWidth="1"/>
    <col min="8480" max="8480" width="1.140625" style="196" customWidth="1"/>
    <col min="8481" max="8481" width="11.28515625" style="196" customWidth="1"/>
    <col min="8482" max="8482" width="2.42578125" style="196" customWidth="1"/>
    <col min="8483" max="8483" width="1.140625" style="196" customWidth="1"/>
    <col min="8484" max="8484" width="13.42578125" style="196" customWidth="1"/>
    <col min="8485" max="8704" width="6.85546875" style="196" customWidth="1"/>
    <col min="8705" max="8705" width="1.140625" style="196" customWidth="1"/>
    <col min="8706" max="8706" width="1.85546875" style="196" customWidth="1"/>
    <col min="8707" max="8707" width="2.28515625" style="196" customWidth="1"/>
    <col min="8708" max="8708" width="1.5703125" style="196" customWidth="1"/>
    <col min="8709" max="8709" width="1.28515625" style="196" customWidth="1"/>
    <col min="8710" max="8710" width="7.5703125" style="196" customWidth="1"/>
    <col min="8711" max="8711" width="1.42578125" style="196" customWidth="1"/>
    <col min="8712" max="8712" width="1.140625" style="196" customWidth="1"/>
    <col min="8713" max="8713" width="6.5703125" style="196" customWidth="1"/>
    <col min="8714" max="8714" width="1" style="196" customWidth="1"/>
    <col min="8715" max="8715" width="1.5703125" style="196" customWidth="1"/>
    <col min="8716" max="8717" width="1.140625" style="196" customWidth="1"/>
    <col min="8718" max="8718" width="12.28515625" style="196" customWidth="1"/>
    <col min="8719" max="8719" width="2.28515625" style="196" customWidth="1"/>
    <col min="8720" max="8720" width="7" style="196" customWidth="1"/>
    <col min="8721" max="8721" width="2.140625" style="196" customWidth="1"/>
    <col min="8722" max="8722" width="1.5703125" style="196" customWidth="1"/>
    <col min="8723" max="8723" width="2.5703125" style="196" customWidth="1"/>
    <col min="8724" max="8724" width="1.28515625" style="196" customWidth="1"/>
    <col min="8725" max="8725" width="1.7109375" style="196" customWidth="1"/>
    <col min="8726" max="8726" width="8" style="196" customWidth="1"/>
    <col min="8727" max="8727" width="1.140625" style="196" customWidth="1"/>
    <col min="8728" max="8728" width="3.5703125" style="196" customWidth="1"/>
    <col min="8729" max="8730" width="7.7109375" style="196" customWidth="1"/>
    <col min="8731" max="8731" width="1.5703125" style="196" customWidth="1"/>
    <col min="8732" max="8732" width="5.7109375" style="196" customWidth="1"/>
    <col min="8733" max="8733" width="2.28515625" style="196" customWidth="1"/>
    <col min="8734" max="8734" width="1.140625" style="196" customWidth="1"/>
    <col min="8735" max="8735" width="11.42578125" style="196" customWidth="1"/>
    <col min="8736" max="8736" width="1.140625" style="196" customWidth="1"/>
    <col min="8737" max="8737" width="11.28515625" style="196" customWidth="1"/>
    <col min="8738" max="8738" width="2.42578125" style="196" customWidth="1"/>
    <col min="8739" max="8739" width="1.140625" style="196" customWidth="1"/>
    <col min="8740" max="8740" width="13.42578125" style="196" customWidth="1"/>
    <col min="8741" max="8960" width="6.85546875" style="196" customWidth="1"/>
    <col min="8961" max="8961" width="1.140625" style="196" customWidth="1"/>
    <col min="8962" max="8962" width="1.85546875" style="196" customWidth="1"/>
    <col min="8963" max="8963" width="2.28515625" style="196" customWidth="1"/>
    <col min="8964" max="8964" width="1.5703125" style="196" customWidth="1"/>
    <col min="8965" max="8965" width="1.28515625" style="196" customWidth="1"/>
    <col min="8966" max="8966" width="7.5703125" style="196" customWidth="1"/>
    <col min="8967" max="8967" width="1.42578125" style="196" customWidth="1"/>
    <col min="8968" max="8968" width="1.140625" style="196" customWidth="1"/>
    <col min="8969" max="8969" width="6.5703125" style="196" customWidth="1"/>
    <col min="8970" max="8970" width="1" style="196" customWidth="1"/>
    <col min="8971" max="8971" width="1.5703125" style="196" customWidth="1"/>
    <col min="8972" max="8973" width="1.140625" style="196" customWidth="1"/>
    <col min="8974" max="8974" width="12.28515625" style="196" customWidth="1"/>
    <col min="8975" max="8975" width="2.28515625" style="196" customWidth="1"/>
    <col min="8976" max="8976" width="7" style="196" customWidth="1"/>
    <col min="8977" max="8977" width="2.140625" style="196" customWidth="1"/>
    <col min="8978" max="8978" width="1.5703125" style="196" customWidth="1"/>
    <col min="8979" max="8979" width="2.5703125" style="196" customWidth="1"/>
    <col min="8980" max="8980" width="1.28515625" style="196" customWidth="1"/>
    <col min="8981" max="8981" width="1.7109375" style="196" customWidth="1"/>
    <col min="8982" max="8982" width="8" style="196" customWidth="1"/>
    <col min="8983" max="8983" width="1.140625" style="196" customWidth="1"/>
    <col min="8984" max="8984" width="3.5703125" style="196" customWidth="1"/>
    <col min="8985" max="8986" width="7.7109375" style="196" customWidth="1"/>
    <col min="8987" max="8987" width="1.5703125" style="196" customWidth="1"/>
    <col min="8988" max="8988" width="5.7109375" style="196" customWidth="1"/>
    <col min="8989" max="8989" width="2.28515625" style="196" customWidth="1"/>
    <col min="8990" max="8990" width="1.140625" style="196" customWidth="1"/>
    <col min="8991" max="8991" width="11.42578125" style="196" customWidth="1"/>
    <col min="8992" max="8992" width="1.140625" style="196" customWidth="1"/>
    <col min="8993" max="8993" width="11.28515625" style="196" customWidth="1"/>
    <col min="8994" max="8994" width="2.42578125" style="196" customWidth="1"/>
    <col min="8995" max="8995" width="1.140625" style="196" customWidth="1"/>
    <col min="8996" max="8996" width="13.42578125" style="196" customWidth="1"/>
    <col min="8997" max="9216" width="6.85546875" style="196" customWidth="1"/>
    <col min="9217" max="9217" width="1.140625" style="196" customWidth="1"/>
    <col min="9218" max="9218" width="1.85546875" style="196" customWidth="1"/>
    <col min="9219" max="9219" width="2.28515625" style="196" customWidth="1"/>
    <col min="9220" max="9220" width="1.5703125" style="196" customWidth="1"/>
    <col min="9221" max="9221" width="1.28515625" style="196" customWidth="1"/>
    <col min="9222" max="9222" width="7.5703125" style="196" customWidth="1"/>
    <col min="9223" max="9223" width="1.42578125" style="196" customWidth="1"/>
    <col min="9224" max="9224" width="1.140625" style="196" customWidth="1"/>
    <col min="9225" max="9225" width="6.5703125" style="196" customWidth="1"/>
    <col min="9226" max="9226" width="1" style="196" customWidth="1"/>
    <col min="9227" max="9227" width="1.5703125" style="196" customWidth="1"/>
    <col min="9228" max="9229" width="1.140625" style="196" customWidth="1"/>
    <col min="9230" max="9230" width="12.28515625" style="196" customWidth="1"/>
    <col min="9231" max="9231" width="2.28515625" style="196" customWidth="1"/>
    <col min="9232" max="9232" width="7" style="196" customWidth="1"/>
    <col min="9233" max="9233" width="2.140625" style="196" customWidth="1"/>
    <col min="9234" max="9234" width="1.5703125" style="196" customWidth="1"/>
    <col min="9235" max="9235" width="2.5703125" style="196" customWidth="1"/>
    <col min="9236" max="9236" width="1.28515625" style="196" customWidth="1"/>
    <col min="9237" max="9237" width="1.7109375" style="196" customWidth="1"/>
    <col min="9238" max="9238" width="8" style="196" customWidth="1"/>
    <col min="9239" max="9239" width="1.140625" style="196" customWidth="1"/>
    <col min="9240" max="9240" width="3.5703125" style="196" customWidth="1"/>
    <col min="9241" max="9242" width="7.7109375" style="196" customWidth="1"/>
    <col min="9243" max="9243" width="1.5703125" style="196" customWidth="1"/>
    <col min="9244" max="9244" width="5.7109375" style="196" customWidth="1"/>
    <col min="9245" max="9245" width="2.28515625" style="196" customWidth="1"/>
    <col min="9246" max="9246" width="1.140625" style="196" customWidth="1"/>
    <col min="9247" max="9247" width="11.42578125" style="196" customWidth="1"/>
    <col min="9248" max="9248" width="1.140625" style="196" customWidth="1"/>
    <col min="9249" max="9249" width="11.28515625" style="196" customWidth="1"/>
    <col min="9250" max="9250" width="2.42578125" style="196" customWidth="1"/>
    <col min="9251" max="9251" width="1.140625" style="196" customWidth="1"/>
    <col min="9252" max="9252" width="13.42578125" style="196" customWidth="1"/>
    <col min="9253" max="9472" width="6.85546875" style="196" customWidth="1"/>
    <col min="9473" max="9473" width="1.140625" style="196" customWidth="1"/>
    <col min="9474" max="9474" width="1.85546875" style="196" customWidth="1"/>
    <col min="9475" max="9475" width="2.28515625" style="196" customWidth="1"/>
    <col min="9476" max="9476" width="1.5703125" style="196" customWidth="1"/>
    <col min="9477" max="9477" width="1.28515625" style="196" customWidth="1"/>
    <col min="9478" max="9478" width="7.5703125" style="196" customWidth="1"/>
    <col min="9479" max="9479" width="1.42578125" style="196" customWidth="1"/>
    <col min="9480" max="9480" width="1.140625" style="196" customWidth="1"/>
    <col min="9481" max="9481" width="6.5703125" style="196" customWidth="1"/>
    <col min="9482" max="9482" width="1" style="196" customWidth="1"/>
    <col min="9483" max="9483" width="1.5703125" style="196" customWidth="1"/>
    <col min="9484" max="9485" width="1.140625" style="196" customWidth="1"/>
    <col min="9486" max="9486" width="12.28515625" style="196" customWidth="1"/>
    <col min="9487" max="9487" width="2.28515625" style="196" customWidth="1"/>
    <col min="9488" max="9488" width="7" style="196" customWidth="1"/>
    <col min="9489" max="9489" width="2.140625" style="196" customWidth="1"/>
    <col min="9490" max="9490" width="1.5703125" style="196" customWidth="1"/>
    <col min="9491" max="9491" width="2.5703125" style="196" customWidth="1"/>
    <col min="9492" max="9492" width="1.28515625" style="196" customWidth="1"/>
    <col min="9493" max="9493" width="1.7109375" style="196" customWidth="1"/>
    <col min="9494" max="9494" width="8" style="196" customWidth="1"/>
    <col min="9495" max="9495" width="1.140625" style="196" customWidth="1"/>
    <col min="9496" max="9496" width="3.5703125" style="196" customWidth="1"/>
    <col min="9497" max="9498" width="7.7109375" style="196" customWidth="1"/>
    <col min="9499" max="9499" width="1.5703125" style="196" customWidth="1"/>
    <col min="9500" max="9500" width="5.7109375" style="196" customWidth="1"/>
    <col min="9501" max="9501" width="2.28515625" style="196" customWidth="1"/>
    <col min="9502" max="9502" width="1.140625" style="196" customWidth="1"/>
    <col min="9503" max="9503" width="11.42578125" style="196" customWidth="1"/>
    <col min="9504" max="9504" width="1.140625" style="196" customWidth="1"/>
    <col min="9505" max="9505" width="11.28515625" style="196" customWidth="1"/>
    <col min="9506" max="9506" width="2.42578125" style="196" customWidth="1"/>
    <col min="9507" max="9507" width="1.140625" style="196" customWidth="1"/>
    <col min="9508" max="9508" width="13.42578125" style="196" customWidth="1"/>
    <col min="9509" max="9728" width="6.85546875" style="196" customWidth="1"/>
    <col min="9729" max="9729" width="1.140625" style="196" customWidth="1"/>
    <col min="9730" max="9730" width="1.85546875" style="196" customWidth="1"/>
    <col min="9731" max="9731" width="2.28515625" style="196" customWidth="1"/>
    <col min="9732" max="9732" width="1.5703125" style="196" customWidth="1"/>
    <col min="9733" max="9733" width="1.28515625" style="196" customWidth="1"/>
    <col min="9734" max="9734" width="7.5703125" style="196" customWidth="1"/>
    <col min="9735" max="9735" width="1.42578125" style="196" customWidth="1"/>
    <col min="9736" max="9736" width="1.140625" style="196" customWidth="1"/>
    <col min="9737" max="9737" width="6.5703125" style="196" customWidth="1"/>
    <col min="9738" max="9738" width="1" style="196" customWidth="1"/>
    <col min="9739" max="9739" width="1.5703125" style="196" customWidth="1"/>
    <col min="9740" max="9741" width="1.140625" style="196" customWidth="1"/>
    <col min="9742" max="9742" width="12.28515625" style="196" customWidth="1"/>
    <col min="9743" max="9743" width="2.28515625" style="196" customWidth="1"/>
    <col min="9744" max="9744" width="7" style="196" customWidth="1"/>
    <col min="9745" max="9745" width="2.140625" style="196" customWidth="1"/>
    <col min="9746" max="9746" width="1.5703125" style="196" customWidth="1"/>
    <col min="9747" max="9747" width="2.5703125" style="196" customWidth="1"/>
    <col min="9748" max="9748" width="1.28515625" style="196" customWidth="1"/>
    <col min="9749" max="9749" width="1.7109375" style="196" customWidth="1"/>
    <col min="9750" max="9750" width="8" style="196" customWidth="1"/>
    <col min="9751" max="9751" width="1.140625" style="196" customWidth="1"/>
    <col min="9752" max="9752" width="3.5703125" style="196" customWidth="1"/>
    <col min="9753" max="9754" width="7.7109375" style="196" customWidth="1"/>
    <col min="9755" max="9755" width="1.5703125" style="196" customWidth="1"/>
    <col min="9756" max="9756" width="5.7109375" style="196" customWidth="1"/>
    <col min="9757" max="9757" width="2.28515625" style="196" customWidth="1"/>
    <col min="9758" max="9758" width="1.140625" style="196" customWidth="1"/>
    <col min="9759" max="9759" width="11.42578125" style="196" customWidth="1"/>
    <col min="9760" max="9760" width="1.140625" style="196" customWidth="1"/>
    <col min="9761" max="9761" width="11.28515625" style="196" customWidth="1"/>
    <col min="9762" max="9762" width="2.42578125" style="196" customWidth="1"/>
    <col min="9763" max="9763" width="1.140625" style="196" customWidth="1"/>
    <col min="9764" max="9764" width="13.42578125" style="196" customWidth="1"/>
    <col min="9765" max="9984" width="6.85546875" style="196" customWidth="1"/>
    <col min="9985" max="9985" width="1.140625" style="196" customWidth="1"/>
    <col min="9986" max="9986" width="1.85546875" style="196" customWidth="1"/>
    <col min="9987" max="9987" width="2.28515625" style="196" customWidth="1"/>
    <col min="9988" max="9988" width="1.5703125" style="196" customWidth="1"/>
    <col min="9989" max="9989" width="1.28515625" style="196" customWidth="1"/>
    <col min="9990" max="9990" width="7.5703125" style="196" customWidth="1"/>
    <col min="9991" max="9991" width="1.42578125" style="196" customWidth="1"/>
    <col min="9992" max="9992" width="1.140625" style="196" customWidth="1"/>
    <col min="9993" max="9993" width="6.5703125" style="196" customWidth="1"/>
    <col min="9994" max="9994" width="1" style="196" customWidth="1"/>
    <col min="9995" max="9995" width="1.5703125" style="196" customWidth="1"/>
    <col min="9996" max="9997" width="1.140625" style="196" customWidth="1"/>
    <col min="9998" max="9998" width="12.28515625" style="196" customWidth="1"/>
    <col min="9999" max="9999" width="2.28515625" style="196" customWidth="1"/>
    <col min="10000" max="10000" width="7" style="196" customWidth="1"/>
    <col min="10001" max="10001" width="2.140625" style="196" customWidth="1"/>
    <col min="10002" max="10002" width="1.5703125" style="196" customWidth="1"/>
    <col min="10003" max="10003" width="2.5703125" style="196" customWidth="1"/>
    <col min="10004" max="10004" width="1.28515625" style="196" customWidth="1"/>
    <col min="10005" max="10005" width="1.7109375" style="196" customWidth="1"/>
    <col min="10006" max="10006" width="8" style="196" customWidth="1"/>
    <col min="10007" max="10007" width="1.140625" style="196" customWidth="1"/>
    <col min="10008" max="10008" width="3.5703125" style="196" customWidth="1"/>
    <col min="10009" max="10010" width="7.7109375" style="196" customWidth="1"/>
    <col min="10011" max="10011" width="1.5703125" style="196" customWidth="1"/>
    <col min="10012" max="10012" width="5.7109375" style="196" customWidth="1"/>
    <col min="10013" max="10013" width="2.28515625" style="196" customWidth="1"/>
    <col min="10014" max="10014" width="1.140625" style="196" customWidth="1"/>
    <col min="10015" max="10015" width="11.42578125" style="196" customWidth="1"/>
    <col min="10016" max="10016" width="1.140625" style="196" customWidth="1"/>
    <col min="10017" max="10017" width="11.28515625" style="196" customWidth="1"/>
    <col min="10018" max="10018" width="2.42578125" style="196" customWidth="1"/>
    <col min="10019" max="10019" width="1.140625" style="196" customWidth="1"/>
    <col min="10020" max="10020" width="13.42578125" style="196" customWidth="1"/>
    <col min="10021" max="10240" width="6.85546875" style="196" customWidth="1"/>
    <col min="10241" max="10241" width="1.140625" style="196" customWidth="1"/>
    <col min="10242" max="10242" width="1.85546875" style="196" customWidth="1"/>
    <col min="10243" max="10243" width="2.28515625" style="196" customWidth="1"/>
    <col min="10244" max="10244" width="1.5703125" style="196" customWidth="1"/>
    <col min="10245" max="10245" width="1.28515625" style="196" customWidth="1"/>
    <col min="10246" max="10246" width="7.5703125" style="196" customWidth="1"/>
    <col min="10247" max="10247" width="1.42578125" style="196" customWidth="1"/>
    <col min="10248" max="10248" width="1.140625" style="196" customWidth="1"/>
    <col min="10249" max="10249" width="6.5703125" style="196" customWidth="1"/>
    <col min="10250" max="10250" width="1" style="196" customWidth="1"/>
    <col min="10251" max="10251" width="1.5703125" style="196" customWidth="1"/>
    <col min="10252" max="10253" width="1.140625" style="196" customWidth="1"/>
    <col min="10254" max="10254" width="12.28515625" style="196" customWidth="1"/>
    <col min="10255" max="10255" width="2.28515625" style="196" customWidth="1"/>
    <col min="10256" max="10256" width="7" style="196" customWidth="1"/>
    <col min="10257" max="10257" width="2.140625" style="196" customWidth="1"/>
    <col min="10258" max="10258" width="1.5703125" style="196" customWidth="1"/>
    <col min="10259" max="10259" width="2.5703125" style="196" customWidth="1"/>
    <col min="10260" max="10260" width="1.28515625" style="196" customWidth="1"/>
    <col min="10261" max="10261" width="1.7109375" style="196" customWidth="1"/>
    <col min="10262" max="10262" width="8" style="196" customWidth="1"/>
    <col min="10263" max="10263" width="1.140625" style="196" customWidth="1"/>
    <col min="10264" max="10264" width="3.5703125" style="196" customWidth="1"/>
    <col min="10265" max="10266" width="7.7109375" style="196" customWidth="1"/>
    <col min="10267" max="10267" width="1.5703125" style="196" customWidth="1"/>
    <col min="10268" max="10268" width="5.7109375" style="196" customWidth="1"/>
    <col min="10269" max="10269" width="2.28515625" style="196" customWidth="1"/>
    <col min="10270" max="10270" width="1.140625" style="196" customWidth="1"/>
    <col min="10271" max="10271" width="11.42578125" style="196" customWidth="1"/>
    <col min="10272" max="10272" width="1.140625" style="196" customWidth="1"/>
    <col min="10273" max="10273" width="11.28515625" style="196" customWidth="1"/>
    <col min="10274" max="10274" width="2.42578125" style="196" customWidth="1"/>
    <col min="10275" max="10275" width="1.140625" style="196" customWidth="1"/>
    <col min="10276" max="10276" width="13.42578125" style="196" customWidth="1"/>
    <col min="10277" max="10496" width="6.85546875" style="196" customWidth="1"/>
    <col min="10497" max="10497" width="1.140625" style="196" customWidth="1"/>
    <col min="10498" max="10498" width="1.85546875" style="196" customWidth="1"/>
    <col min="10499" max="10499" width="2.28515625" style="196" customWidth="1"/>
    <col min="10500" max="10500" width="1.5703125" style="196" customWidth="1"/>
    <col min="10501" max="10501" width="1.28515625" style="196" customWidth="1"/>
    <col min="10502" max="10502" width="7.5703125" style="196" customWidth="1"/>
    <col min="10503" max="10503" width="1.42578125" style="196" customWidth="1"/>
    <col min="10504" max="10504" width="1.140625" style="196" customWidth="1"/>
    <col min="10505" max="10505" width="6.5703125" style="196" customWidth="1"/>
    <col min="10506" max="10506" width="1" style="196" customWidth="1"/>
    <col min="10507" max="10507" width="1.5703125" style="196" customWidth="1"/>
    <col min="10508" max="10509" width="1.140625" style="196" customWidth="1"/>
    <col min="10510" max="10510" width="12.28515625" style="196" customWidth="1"/>
    <col min="10511" max="10511" width="2.28515625" style="196" customWidth="1"/>
    <col min="10512" max="10512" width="7" style="196" customWidth="1"/>
    <col min="10513" max="10513" width="2.140625" style="196" customWidth="1"/>
    <col min="10514" max="10514" width="1.5703125" style="196" customWidth="1"/>
    <col min="10515" max="10515" width="2.5703125" style="196" customWidth="1"/>
    <col min="10516" max="10516" width="1.28515625" style="196" customWidth="1"/>
    <col min="10517" max="10517" width="1.7109375" style="196" customWidth="1"/>
    <col min="10518" max="10518" width="8" style="196" customWidth="1"/>
    <col min="10519" max="10519" width="1.140625" style="196" customWidth="1"/>
    <col min="10520" max="10520" width="3.5703125" style="196" customWidth="1"/>
    <col min="10521" max="10522" width="7.7109375" style="196" customWidth="1"/>
    <col min="10523" max="10523" width="1.5703125" style="196" customWidth="1"/>
    <col min="10524" max="10524" width="5.7109375" style="196" customWidth="1"/>
    <col min="10525" max="10525" width="2.28515625" style="196" customWidth="1"/>
    <col min="10526" max="10526" width="1.140625" style="196" customWidth="1"/>
    <col min="10527" max="10527" width="11.42578125" style="196" customWidth="1"/>
    <col min="10528" max="10528" width="1.140625" style="196" customWidth="1"/>
    <col min="10529" max="10529" width="11.28515625" style="196" customWidth="1"/>
    <col min="10530" max="10530" width="2.42578125" style="196" customWidth="1"/>
    <col min="10531" max="10531" width="1.140625" style="196" customWidth="1"/>
    <col min="10532" max="10532" width="13.42578125" style="196" customWidth="1"/>
    <col min="10533" max="10752" width="6.85546875" style="196" customWidth="1"/>
    <col min="10753" max="10753" width="1.140625" style="196" customWidth="1"/>
    <col min="10754" max="10754" width="1.85546875" style="196" customWidth="1"/>
    <col min="10755" max="10755" width="2.28515625" style="196" customWidth="1"/>
    <col min="10756" max="10756" width="1.5703125" style="196" customWidth="1"/>
    <col min="10757" max="10757" width="1.28515625" style="196" customWidth="1"/>
    <col min="10758" max="10758" width="7.5703125" style="196" customWidth="1"/>
    <col min="10759" max="10759" width="1.42578125" style="196" customWidth="1"/>
    <col min="10760" max="10760" width="1.140625" style="196" customWidth="1"/>
    <col min="10761" max="10761" width="6.5703125" style="196" customWidth="1"/>
    <col min="10762" max="10762" width="1" style="196" customWidth="1"/>
    <col min="10763" max="10763" width="1.5703125" style="196" customWidth="1"/>
    <col min="10764" max="10765" width="1.140625" style="196" customWidth="1"/>
    <col min="10766" max="10766" width="12.28515625" style="196" customWidth="1"/>
    <col min="10767" max="10767" width="2.28515625" style="196" customWidth="1"/>
    <col min="10768" max="10768" width="7" style="196" customWidth="1"/>
    <col min="10769" max="10769" width="2.140625" style="196" customWidth="1"/>
    <col min="10770" max="10770" width="1.5703125" style="196" customWidth="1"/>
    <col min="10771" max="10771" width="2.5703125" style="196" customWidth="1"/>
    <col min="10772" max="10772" width="1.28515625" style="196" customWidth="1"/>
    <col min="10773" max="10773" width="1.7109375" style="196" customWidth="1"/>
    <col min="10774" max="10774" width="8" style="196" customWidth="1"/>
    <col min="10775" max="10775" width="1.140625" style="196" customWidth="1"/>
    <col min="10776" max="10776" width="3.5703125" style="196" customWidth="1"/>
    <col min="10777" max="10778" width="7.7109375" style="196" customWidth="1"/>
    <col min="10779" max="10779" width="1.5703125" style="196" customWidth="1"/>
    <col min="10780" max="10780" width="5.7109375" style="196" customWidth="1"/>
    <col min="10781" max="10781" width="2.28515625" style="196" customWidth="1"/>
    <col min="10782" max="10782" width="1.140625" style="196" customWidth="1"/>
    <col min="10783" max="10783" width="11.42578125" style="196" customWidth="1"/>
    <col min="10784" max="10784" width="1.140625" style="196" customWidth="1"/>
    <col min="10785" max="10785" width="11.28515625" style="196" customWidth="1"/>
    <col min="10786" max="10786" width="2.42578125" style="196" customWidth="1"/>
    <col min="10787" max="10787" width="1.140625" style="196" customWidth="1"/>
    <col min="10788" max="10788" width="13.42578125" style="196" customWidth="1"/>
    <col min="10789" max="11008" width="6.85546875" style="196" customWidth="1"/>
    <col min="11009" max="11009" width="1.140625" style="196" customWidth="1"/>
    <col min="11010" max="11010" width="1.85546875" style="196" customWidth="1"/>
    <col min="11011" max="11011" width="2.28515625" style="196" customWidth="1"/>
    <col min="11012" max="11012" width="1.5703125" style="196" customWidth="1"/>
    <col min="11013" max="11013" width="1.28515625" style="196" customWidth="1"/>
    <col min="11014" max="11014" width="7.5703125" style="196" customWidth="1"/>
    <col min="11015" max="11015" width="1.42578125" style="196" customWidth="1"/>
    <col min="11016" max="11016" width="1.140625" style="196" customWidth="1"/>
    <col min="11017" max="11017" width="6.5703125" style="196" customWidth="1"/>
    <col min="11018" max="11018" width="1" style="196" customWidth="1"/>
    <col min="11019" max="11019" width="1.5703125" style="196" customWidth="1"/>
    <col min="11020" max="11021" width="1.140625" style="196" customWidth="1"/>
    <col min="11022" max="11022" width="12.28515625" style="196" customWidth="1"/>
    <col min="11023" max="11023" width="2.28515625" style="196" customWidth="1"/>
    <col min="11024" max="11024" width="7" style="196" customWidth="1"/>
    <col min="11025" max="11025" width="2.140625" style="196" customWidth="1"/>
    <col min="11026" max="11026" width="1.5703125" style="196" customWidth="1"/>
    <col min="11027" max="11027" width="2.5703125" style="196" customWidth="1"/>
    <col min="11028" max="11028" width="1.28515625" style="196" customWidth="1"/>
    <col min="11029" max="11029" width="1.7109375" style="196" customWidth="1"/>
    <col min="11030" max="11030" width="8" style="196" customWidth="1"/>
    <col min="11031" max="11031" width="1.140625" style="196" customWidth="1"/>
    <col min="11032" max="11032" width="3.5703125" style="196" customWidth="1"/>
    <col min="11033" max="11034" width="7.7109375" style="196" customWidth="1"/>
    <col min="11035" max="11035" width="1.5703125" style="196" customWidth="1"/>
    <col min="11036" max="11036" width="5.7109375" style="196" customWidth="1"/>
    <col min="11037" max="11037" width="2.28515625" style="196" customWidth="1"/>
    <col min="11038" max="11038" width="1.140625" style="196" customWidth="1"/>
    <col min="11039" max="11039" width="11.42578125" style="196" customWidth="1"/>
    <col min="11040" max="11040" width="1.140625" style="196" customWidth="1"/>
    <col min="11041" max="11041" width="11.28515625" style="196" customWidth="1"/>
    <col min="11042" max="11042" width="2.42578125" style="196" customWidth="1"/>
    <col min="11043" max="11043" width="1.140625" style="196" customWidth="1"/>
    <col min="11044" max="11044" width="13.42578125" style="196" customWidth="1"/>
    <col min="11045" max="11264" width="6.85546875" style="196" customWidth="1"/>
    <col min="11265" max="11265" width="1.140625" style="196" customWidth="1"/>
    <col min="11266" max="11266" width="1.85546875" style="196" customWidth="1"/>
    <col min="11267" max="11267" width="2.28515625" style="196" customWidth="1"/>
    <col min="11268" max="11268" width="1.5703125" style="196" customWidth="1"/>
    <col min="11269" max="11269" width="1.28515625" style="196" customWidth="1"/>
    <col min="11270" max="11270" width="7.5703125" style="196" customWidth="1"/>
    <col min="11271" max="11271" width="1.42578125" style="196" customWidth="1"/>
    <col min="11272" max="11272" width="1.140625" style="196" customWidth="1"/>
    <col min="11273" max="11273" width="6.5703125" style="196" customWidth="1"/>
    <col min="11274" max="11274" width="1" style="196" customWidth="1"/>
    <col min="11275" max="11275" width="1.5703125" style="196" customWidth="1"/>
    <col min="11276" max="11277" width="1.140625" style="196" customWidth="1"/>
    <col min="11278" max="11278" width="12.28515625" style="196" customWidth="1"/>
    <col min="11279" max="11279" width="2.28515625" style="196" customWidth="1"/>
    <col min="11280" max="11280" width="7" style="196" customWidth="1"/>
    <col min="11281" max="11281" width="2.140625" style="196" customWidth="1"/>
    <col min="11282" max="11282" width="1.5703125" style="196" customWidth="1"/>
    <col min="11283" max="11283" width="2.5703125" style="196" customWidth="1"/>
    <col min="11284" max="11284" width="1.28515625" style="196" customWidth="1"/>
    <col min="11285" max="11285" width="1.7109375" style="196" customWidth="1"/>
    <col min="11286" max="11286" width="8" style="196" customWidth="1"/>
    <col min="11287" max="11287" width="1.140625" style="196" customWidth="1"/>
    <col min="11288" max="11288" width="3.5703125" style="196" customWidth="1"/>
    <col min="11289" max="11290" width="7.7109375" style="196" customWidth="1"/>
    <col min="11291" max="11291" width="1.5703125" style="196" customWidth="1"/>
    <col min="11292" max="11292" width="5.7109375" style="196" customWidth="1"/>
    <col min="11293" max="11293" width="2.28515625" style="196" customWidth="1"/>
    <col min="11294" max="11294" width="1.140625" style="196" customWidth="1"/>
    <col min="11295" max="11295" width="11.42578125" style="196" customWidth="1"/>
    <col min="11296" max="11296" width="1.140625" style="196" customWidth="1"/>
    <col min="11297" max="11297" width="11.28515625" style="196" customWidth="1"/>
    <col min="11298" max="11298" width="2.42578125" style="196" customWidth="1"/>
    <col min="11299" max="11299" width="1.140625" style="196" customWidth="1"/>
    <col min="11300" max="11300" width="13.42578125" style="196" customWidth="1"/>
    <col min="11301" max="11520" width="6.85546875" style="196" customWidth="1"/>
    <col min="11521" max="11521" width="1.140625" style="196" customWidth="1"/>
    <col min="11522" max="11522" width="1.85546875" style="196" customWidth="1"/>
    <col min="11523" max="11523" width="2.28515625" style="196" customWidth="1"/>
    <col min="11524" max="11524" width="1.5703125" style="196" customWidth="1"/>
    <col min="11525" max="11525" width="1.28515625" style="196" customWidth="1"/>
    <col min="11526" max="11526" width="7.5703125" style="196" customWidth="1"/>
    <col min="11527" max="11527" width="1.42578125" style="196" customWidth="1"/>
    <col min="11528" max="11528" width="1.140625" style="196" customWidth="1"/>
    <col min="11529" max="11529" width="6.5703125" style="196" customWidth="1"/>
    <col min="11530" max="11530" width="1" style="196" customWidth="1"/>
    <col min="11531" max="11531" width="1.5703125" style="196" customWidth="1"/>
    <col min="11532" max="11533" width="1.140625" style="196" customWidth="1"/>
    <col min="11534" max="11534" width="12.28515625" style="196" customWidth="1"/>
    <col min="11535" max="11535" width="2.28515625" style="196" customWidth="1"/>
    <col min="11536" max="11536" width="7" style="196" customWidth="1"/>
    <col min="11537" max="11537" width="2.140625" style="196" customWidth="1"/>
    <col min="11538" max="11538" width="1.5703125" style="196" customWidth="1"/>
    <col min="11539" max="11539" width="2.5703125" style="196" customWidth="1"/>
    <col min="11540" max="11540" width="1.28515625" style="196" customWidth="1"/>
    <col min="11541" max="11541" width="1.7109375" style="196" customWidth="1"/>
    <col min="11542" max="11542" width="8" style="196" customWidth="1"/>
    <col min="11543" max="11543" width="1.140625" style="196" customWidth="1"/>
    <col min="11544" max="11544" width="3.5703125" style="196" customWidth="1"/>
    <col min="11545" max="11546" width="7.7109375" style="196" customWidth="1"/>
    <col min="11547" max="11547" width="1.5703125" style="196" customWidth="1"/>
    <col min="11548" max="11548" width="5.7109375" style="196" customWidth="1"/>
    <col min="11549" max="11549" width="2.28515625" style="196" customWidth="1"/>
    <col min="11550" max="11550" width="1.140625" style="196" customWidth="1"/>
    <col min="11551" max="11551" width="11.42578125" style="196" customWidth="1"/>
    <col min="11552" max="11552" width="1.140625" style="196" customWidth="1"/>
    <col min="11553" max="11553" width="11.28515625" style="196" customWidth="1"/>
    <col min="11554" max="11554" width="2.42578125" style="196" customWidth="1"/>
    <col min="11555" max="11555" width="1.140625" style="196" customWidth="1"/>
    <col min="11556" max="11556" width="13.42578125" style="196" customWidth="1"/>
    <col min="11557" max="11776" width="6.85546875" style="196" customWidth="1"/>
    <col min="11777" max="11777" width="1.140625" style="196" customWidth="1"/>
    <col min="11778" max="11778" width="1.85546875" style="196" customWidth="1"/>
    <col min="11779" max="11779" width="2.28515625" style="196" customWidth="1"/>
    <col min="11780" max="11780" width="1.5703125" style="196" customWidth="1"/>
    <col min="11781" max="11781" width="1.28515625" style="196" customWidth="1"/>
    <col min="11782" max="11782" width="7.5703125" style="196" customWidth="1"/>
    <col min="11783" max="11783" width="1.42578125" style="196" customWidth="1"/>
    <col min="11784" max="11784" width="1.140625" style="196" customWidth="1"/>
    <col min="11785" max="11785" width="6.5703125" style="196" customWidth="1"/>
    <col min="11786" max="11786" width="1" style="196" customWidth="1"/>
    <col min="11787" max="11787" width="1.5703125" style="196" customWidth="1"/>
    <col min="11788" max="11789" width="1.140625" style="196" customWidth="1"/>
    <col min="11790" max="11790" width="12.28515625" style="196" customWidth="1"/>
    <col min="11791" max="11791" width="2.28515625" style="196" customWidth="1"/>
    <col min="11792" max="11792" width="7" style="196" customWidth="1"/>
    <col min="11793" max="11793" width="2.140625" style="196" customWidth="1"/>
    <col min="11794" max="11794" width="1.5703125" style="196" customWidth="1"/>
    <col min="11795" max="11795" width="2.5703125" style="196" customWidth="1"/>
    <col min="11796" max="11796" width="1.28515625" style="196" customWidth="1"/>
    <col min="11797" max="11797" width="1.7109375" style="196" customWidth="1"/>
    <col min="11798" max="11798" width="8" style="196" customWidth="1"/>
    <col min="11799" max="11799" width="1.140625" style="196" customWidth="1"/>
    <col min="11800" max="11800" width="3.5703125" style="196" customWidth="1"/>
    <col min="11801" max="11802" width="7.7109375" style="196" customWidth="1"/>
    <col min="11803" max="11803" width="1.5703125" style="196" customWidth="1"/>
    <col min="11804" max="11804" width="5.7109375" style="196" customWidth="1"/>
    <col min="11805" max="11805" width="2.28515625" style="196" customWidth="1"/>
    <col min="11806" max="11806" width="1.140625" style="196" customWidth="1"/>
    <col min="11807" max="11807" width="11.42578125" style="196" customWidth="1"/>
    <col min="11808" max="11808" width="1.140625" style="196" customWidth="1"/>
    <col min="11809" max="11809" width="11.28515625" style="196" customWidth="1"/>
    <col min="11810" max="11810" width="2.42578125" style="196" customWidth="1"/>
    <col min="11811" max="11811" width="1.140625" style="196" customWidth="1"/>
    <col min="11812" max="11812" width="13.42578125" style="196" customWidth="1"/>
    <col min="11813" max="12032" width="6.85546875" style="196" customWidth="1"/>
    <col min="12033" max="12033" width="1.140625" style="196" customWidth="1"/>
    <col min="12034" max="12034" width="1.85546875" style="196" customWidth="1"/>
    <col min="12035" max="12035" width="2.28515625" style="196" customWidth="1"/>
    <col min="12036" max="12036" width="1.5703125" style="196" customWidth="1"/>
    <col min="12037" max="12037" width="1.28515625" style="196" customWidth="1"/>
    <col min="12038" max="12038" width="7.5703125" style="196" customWidth="1"/>
    <col min="12039" max="12039" width="1.42578125" style="196" customWidth="1"/>
    <col min="12040" max="12040" width="1.140625" style="196" customWidth="1"/>
    <col min="12041" max="12041" width="6.5703125" style="196" customWidth="1"/>
    <col min="12042" max="12042" width="1" style="196" customWidth="1"/>
    <col min="12043" max="12043" width="1.5703125" style="196" customWidth="1"/>
    <col min="12044" max="12045" width="1.140625" style="196" customWidth="1"/>
    <col min="12046" max="12046" width="12.28515625" style="196" customWidth="1"/>
    <col min="12047" max="12047" width="2.28515625" style="196" customWidth="1"/>
    <col min="12048" max="12048" width="7" style="196" customWidth="1"/>
    <col min="12049" max="12049" width="2.140625" style="196" customWidth="1"/>
    <col min="12050" max="12050" width="1.5703125" style="196" customWidth="1"/>
    <col min="12051" max="12051" width="2.5703125" style="196" customWidth="1"/>
    <col min="12052" max="12052" width="1.28515625" style="196" customWidth="1"/>
    <col min="12053" max="12053" width="1.7109375" style="196" customWidth="1"/>
    <col min="12054" max="12054" width="8" style="196" customWidth="1"/>
    <col min="12055" max="12055" width="1.140625" style="196" customWidth="1"/>
    <col min="12056" max="12056" width="3.5703125" style="196" customWidth="1"/>
    <col min="12057" max="12058" width="7.7109375" style="196" customWidth="1"/>
    <col min="12059" max="12059" width="1.5703125" style="196" customWidth="1"/>
    <col min="12060" max="12060" width="5.7109375" style="196" customWidth="1"/>
    <col min="12061" max="12061" width="2.28515625" style="196" customWidth="1"/>
    <col min="12062" max="12062" width="1.140625" style="196" customWidth="1"/>
    <col min="12063" max="12063" width="11.42578125" style="196" customWidth="1"/>
    <col min="12064" max="12064" width="1.140625" style="196" customWidth="1"/>
    <col min="12065" max="12065" width="11.28515625" style="196" customWidth="1"/>
    <col min="12066" max="12066" width="2.42578125" style="196" customWidth="1"/>
    <col min="12067" max="12067" width="1.140625" style="196" customWidth="1"/>
    <col min="12068" max="12068" width="13.42578125" style="196" customWidth="1"/>
    <col min="12069" max="12288" width="6.85546875" style="196" customWidth="1"/>
    <col min="12289" max="12289" width="1.140625" style="196" customWidth="1"/>
    <col min="12290" max="12290" width="1.85546875" style="196" customWidth="1"/>
    <col min="12291" max="12291" width="2.28515625" style="196" customWidth="1"/>
    <col min="12292" max="12292" width="1.5703125" style="196" customWidth="1"/>
    <col min="12293" max="12293" width="1.28515625" style="196" customWidth="1"/>
    <col min="12294" max="12294" width="7.5703125" style="196" customWidth="1"/>
    <col min="12295" max="12295" width="1.42578125" style="196" customWidth="1"/>
    <col min="12296" max="12296" width="1.140625" style="196" customWidth="1"/>
    <col min="12297" max="12297" width="6.5703125" style="196" customWidth="1"/>
    <col min="12298" max="12298" width="1" style="196" customWidth="1"/>
    <col min="12299" max="12299" width="1.5703125" style="196" customWidth="1"/>
    <col min="12300" max="12301" width="1.140625" style="196" customWidth="1"/>
    <col min="12302" max="12302" width="12.28515625" style="196" customWidth="1"/>
    <col min="12303" max="12303" width="2.28515625" style="196" customWidth="1"/>
    <col min="12304" max="12304" width="7" style="196" customWidth="1"/>
    <col min="12305" max="12305" width="2.140625" style="196" customWidth="1"/>
    <col min="12306" max="12306" width="1.5703125" style="196" customWidth="1"/>
    <col min="12307" max="12307" width="2.5703125" style="196" customWidth="1"/>
    <col min="12308" max="12308" width="1.28515625" style="196" customWidth="1"/>
    <col min="12309" max="12309" width="1.7109375" style="196" customWidth="1"/>
    <col min="12310" max="12310" width="8" style="196" customWidth="1"/>
    <col min="12311" max="12311" width="1.140625" style="196" customWidth="1"/>
    <col min="12312" max="12312" width="3.5703125" style="196" customWidth="1"/>
    <col min="12313" max="12314" width="7.7109375" style="196" customWidth="1"/>
    <col min="12315" max="12315" width="1.5703125" style="196" customWidth="1"/>
    <col min="12316" max="12316" width="5.7109375" style="196" customWidth="1"/>
    <col min="12317" max="12317" width="2.28515625" style="196" customWidth="1"/>
    <col min="12318" max="12318" width="1.140625" style="196" customWidth="1"/>
    <col min="12319" max="12319" width="11.42578125" style="196" customWidth="1"/>
    <col min="12320" max="12320" width="1.140625" style="196" customWidth="1"/>
    <col min="12321" max="12321" width="11.28515625" style="196" customWidth="1"/>
    <col min="12322" max="12322" width="2.42578125" style="196" customWidth="1"/>
    <col min="12323" max="12323" width="1.140625" style="196" customWidth="1"/>
    <col min="12324" max="12324" width="13.42578125" style="196" customWidth="1"/>
    <col min="12325" max="12544" width="6.85546875" style="196" customWidth="1"/>
    <col min="12545" max="12545" width="1.140625" style="196" customWidth="1"/>
    <col min="12546" max="12546" width="1.85546875" style="196" customWidth="1"/>
    <col min="12547" max="12547" width="2.28515625" style="196" customWidth="1"/>
    <col min="12548" max="12548" width="1.5703125" style="196" customWidth="1"/>
    <col min="12549" max="12549" width="1.28515625" style="196" customWidth="1"/>
    <col min="12550" max="12550" width="7.5703125" style="196" customWidth="1"/>
    <col min="12551" max="12551" width="1.42578125" style="196" customWidth="1"/>
    <col min="12552" max="12552" width="1.140625" style="196" customWidth="1"/>
    <col min="12553" max="12553" width="6.5703125" style="196" customWidth="1"/>
    <col min="12554" max="12554" width="1" style="196" customWidth="1"/>
    <col min="12555" max="12555" width="1.5703125" style="196" customWidth="1"/>
    <col min="12556" max="12557" width="1.140625" style="196" customWidth="1"/>
    <col min="12558" max="12558" width="12.28515625" style="196" customWidth="1"/>
    <col min="12559" max="12559" width="2.28515625" style="196" customWidth="1"/>
    <col min="12560" max="12560" width="7" style="196" customWidth="1"/>
    <col min="12561" max="12561" width="2.140625" style="196" customWidth="1"/>
    <col min="12562" max="12562" width="1.5703125" style="196" customWidth="1"/>
    <col min="12563" max="12563" width="2.5703125" style="196" customWidth="1"/>
    <col min="12564" max="12564" width="1.28515625" style="196" customWidth="1"/>
    <col min="12565" max="12565" width="1.7109375" style="196" customWidth="1"/>
    <col min="12566" max="12566" width="8" style="196" customWidth="1"/>
    <col min="12567" max="12567" width="1.140625" style="196" customWidth="1"/>
    <col min="12568" max="12568" width="3.5703125" style="196" customWidth="1"/>
    <col min="12569" max="12570" width="7.7109375" style="196" customWidth="1"/>
    <col min="12571" max="12571" width="1.5703125" style="196" customWidth="1"/>
    <col min="12572" max="12572" width="5.7109375" style="196" customWidth="1"/>
    <col min="12573" max="12573" width="2.28515625" style="196" customWidth="1"/>
    <col min="12574" max="12574" width="1.140625" style="196" customWidth="1"/>
    <col min="12575" max="12575" width="11.42578125" style="196" customWidth="1"/>
    <col min="12576" max="12576" width="1.140625" style="196" customWidth="1"/>
    <col min="12577" max="12577" width="11.28515625" style="196" customWidth="1"/>
    <col min="12578" max="12578" width="2.42578125" style="196" customWidth="1"/>
    <col min="12579" max="12579" width="1.140625" style="196" customWidth="1"/>
    <col min="12580" max="12580" width="13.42578125" style="196" customWidth="1"/>
    <col min="12581" max="12800" width="6.85546875" style="196" customWidth="1"/>
    <col min="12801" max="12801" width="1.140625" style="196" customWidth="1"/>
    <col min="12802" max="12802" width="1.85546875" style="196" customWidth="1"/>
    <col min="12803" max="12803" width="2.28515625" style="196" customWidth="1"/>
    <col min="12804" max="12804" width="1.5703125" style="196" customWidth="1"/>
    <col min="12805" max="12805" width="1.28515625" style="196" customWidth="1"/>
    <col min="12806" max="12806" width="7.5703125" style="196" customWidth="1"/>
    <col min="12807" max="12807" width="1.42578125" style="196" customWidth="1"/>
    <col min="12808" max="12808" width="1.140625" style="196" customWidth="1"/>
    <col min="12809" max="12809" width="6.5703125" style="196" customWidth="1"/>
    <col min="12810" max="12810" width="1" style="196" customWidth="1"/>
    <col min="12811" max="12811" width="1.5703125" style="196" customWidth="1"/>
    <col min="12812" max="12813" width="1.140625" style="196" customWidth="1"/>
    <col min="12814" max="12814" width="12.28515625" style="196" customWidth="1"/>
    <col min="12815" max="12815" width="2.28515625" style="196" customWidth="1"/>
    <col min="12816" max="12816" width="7" style="196" customWidth="1"/>
    <col min="12817" max="12817" width="2.140625" style="196" customWidth="1"/>
    <col min="12818" max="12818" width="1.5703125" style="196" customWidth="1"/>
    <col min="12819" max="12819" width="2.5703125" style="196" customWidth="1"/>
    <col min="12820" max="12820" width="1.28515625" style="196" customWidth="1"/>
    <col min="12821" max="12821" width="1.7109375" style="196" customWidth="1"/>
    <col min="12822" max="12822" width="8" style="196" customWidth="1"/>
    <col min="12823" max="12823" width="1.140625" style="196" customWidth="1"/>
    <col min="12824" max="12824" width="3.5703125" style="196" customWidth="1"/>
    <col min="12825" max="12826" width="7.7109375" style="196" customWidth="1"/>
    <col min="12827" max="12827" width="1.5703125" style="196" customWidth="1"/>
    <col min="12828" max="12828" width="5.7109375" style="196" customWidth="1"/>
    <col min="12829" max="12829" width="2.28515625" style="196" customWidth="1"/>
    <col min="12830" max="12830" width="1.140625" style="196" customWidth="1"/>
    <col min="12831" max="12831" width="11.42578125" style="196" customWidth="1"/>
    <col min="12832" max="12832" width="1.140625" style="196" customWidth="1"/>
    <col min="12833" max="12833" width="11.28515625" style="196" customWidth="1"/>
    <col min="12834" max="12834" width="2.42578125" style="196" customWidth="1"/>
    <col min="12835" max="12835" width="1.140625" style="196" customWidth="1"/>
    <col min="12836" max="12836" width="13.42578125" style="196" customWidth="1"/>
    <col min="12837" max="13056" width="6.85546875" style="196" customWidth="1"/>
    <col min="13057" max="13057" width="1.140625" style="196" customWidth="1"/>
    <col min="13058" max="13058" width="1.85546875" style="196" customWidth="1"/>
    <col min="13059" max="13059" width="2.28515625" style="196" customWidth="1"/>
    <col min="13060" max="13060" width="1.5703125" style="196" customWidth="1"/>
    <col min="13061" max="13061" width="1.28515625" style="196" customWidth="1"/>
    <col min="13062" max="13062" width="7.5703125" style="196" customWidth="1"/>
    <col min="13063" max="13063" width="1.42578125" style="196" customWidth="1"/>
    <col min="13064" max="13064" width="1.140625" style="196" customWidth="1"/>
    <col min="13065" max="13065" width="6.5703125" style="196" customWidth="1"/>
    <col min="13066" max="13066" width="1" style="196" customWidth="1"/>
    <col min="13067" max="13067" width="1.5703125" style="196" customWidth="1"/>
    <col min="13068" max="13069" width="1.140625" style="196" customWidth="1"/>
    <col min="13070" max="13070" width="12.28515625" style="196" customWidth="1"/>
    <col min="13071" max="13071" width="2.28515625" style="196" customWidth="1"/>
    <col min="13072" max="13072" width="7" style="196" customWidth="1"/>
    <col min="13073" max="13073" width="2.140625" style="196" customWidth="1"/>
    <col min="13074" max="13074" width="1.5703125" style="196" customWidth="1"/>
    <col min="13075" max="13075" width="2.5703125" style="196" customWidth="1"/>
    <col min="13076" max="13076" width="1.28515625" style="196" customWidth="1"/>
    <col min="13077" max="13077" width="1.7109375" style="196" customWidth="1"/>
    <col min="13078" max="13078" width="8" style="196" customWidth="1"/>
    <col min="13079" max="13079" width="1.140625" style="196" customWidth="1"/>
    <col min="13080" max="13080" width="3.5703125" style="196" customWidth="1"/>
    <col min="13081" max="13082" width="7.7109375" style="196" customWidth="1"/>
    <col min="13083" max="13083" width="1.5703125" style="196" customWidth="1"/>
    <col min="13084" max="13084" width="5.7109375" style="196" customWidth="1"/>
    <col min="13085" max="13085" width="2.28515625" style="196" customWidth="1"/>
    <col min="13086" max="13086" width="1.140625" style="196" customWidth="1"/>
    <col min="13087" max="13087" width="11.42578125" style="196" customWidth="1"/>
    <col min="13088" max="13088" width="1.140625" style="196" customWidth="1"/>
    <col min="13089" max="13089" width="11.28515625" style="196" customWidth="1"/>
    <col min="13090" max="13090" width="2.42578125" style="196" customWidth="1"/>
    <col min="13091" max="13091" width="1.140625" style="196" customWidth="1"/>
    <col min="13092" max="13092" width="13.42578125" style="196" customWidth="1"/>
    <col min="13093" max="13312" width="6.85546875" style="196" customWidth="1"/>
    <col min="13313" max="13313" width="1.140625" style="196" customWidth="1"/>
    <col min="13314" max="13314" width="1.85546875" style="196" customWidth="1"/>
    <col min="13315" max="13315" width="2.28515625" style="196" customWidth="1"/>
    <col min="13316" max="13316" width="1.5703125" style="196" customWidth="1"/>
    <col min="13317" max="13317" width="1.28515625" style="196" customWidth="1"/>
    <col min="13318" max="13318" width="7.5703125" style="196" customWidth="1"/>
    <col min="13319" max="13319" width="1.42578125" style="196" customWidth="1"/>
    <col min="13320" max="13320" width="1.140625" style="196" customWidth="1"/>
    <col min="13321" max="13321" width="6.5703125" style="196" customWidth="1"/>
    <col min="13322" max="13322" width="1" style="196" customWidth="1"/>
    <col min="13323" max="13323" width="1.5703125" style="196" customWidth="1"/>
    <col min="13324" max="13325" width="1.140625" style="196" customWidth="1"/>
    <col min="13326" max="13326" width="12.28515625" style="196" customWidth="1"/>
    <col min="13327" max="13327" width="2.28515625" style="196" customWidth="1"/>
    <col min="13328" max="13328" width="7" style="196" customWidth="1"/>
    <col min="13329" max="13329" width="2.140625" style="196" customWidth="1"/>
    <col min="13330" max="13330" width="1.5703125" style="196" customWidth="1"/>
    <col min="13331" max="13331" width="2.5703125" style="196" customWidth="1"/>
    <col min="13332" max="13332" width="1.28515625" style="196" customWidth="1"/>
    <col min="13333" max="13333" width="1.7109375" style="196" customWidth="1"/>
    <col min="13334" max="13334" width="8" style="196" customWidth="1"/>
    <col min="13335" max="13335" width="1.140625" style="196" customWidth="1"/>
    <col min="13336" max="13336" width="3.5703125" style="196" customWidth="1"/>
    <col min="13337" max="13338" width="7.7109375" style="196" customWidth="1"/>
    <col min="13339" max="13339" width="1.5703125" style="196" customWidth="1"/>
    <col min="13340" max="13340" width="5.7109375" style="196" customWidth="1"/>
    <col min="13341" max="13341" width="2.28515625" style="196" customWidth="1"/>
    <col min="13342" max="13342" width="1.140625" style="196" customWidth="1"/>
    <col min="13343" max="13343" width="11.42578125" style="196" customWidth="1"/>
    <col min="13344" max="13344" width="1.140625" style="196" customWidth="1"/>
    <col min="13345" max="13345" width="11.28515625" style="196" customWidth="1"/>
    <col min="13346" max="13346" width="2.42578125" style="196" customWidth="1"/>
    <col min="13347" max="13347" width="1.140625" style="196" customWidth="1"/>
    <col min="13348" max="13348" width="13.42578125" style="196" customWidth="1"/>
    <col min="13349" max="13568" width="6.85546875" style="196" customWidth="1"/>
    <col min="13569" max="13569" width="1.140625" style="196" customWidth="1"/>
    <col min="13570" max="13570" width="1.85546875" style="196" customWidth="1"/>
    <col min="13571" max="13571" width="2.28515625" style="196" customWidth="1"/>
    <col min="13572" max="13572" width="1.5703125" style="196" customWidth="1"/>
    <col min="13573" max="13573" width="1.28515625" style="196" customWidth="1"/>
    <col min="13574" max="13574" width="7.5703125" style="196" customWidth="1"/>
    <col min="13575" max="13575" width="1.42578125" style="196" customWidth="1"/>
    <col min="13576" max="13576" width="1.140625" style="196" customWidth="1"/>
    <col min="13577" max="13577" width="6.5703125" style="196" customWidth="1"/>
    <col min="13578" max="13578" width="1" style="196" customWidth="1"/>
    <col min="13579" max="13579" width="1.5703125" style="196" customWidth="1"/>
    <col min="13580" max="13581" width="1.140625" style="196" customWidth="1"/>
    <col min="13582" max="13582" width="12.28515625" style="196" customWidth="1"/>
    <col min="13583" max="13583" width="2.28515625" style="196" customWidth="1"/>
    <col min="13584" max="13584" width="7" style="196" customWidth="1"/>
    <col min="13585" max="13585" width="2.140625" style="196" customWidth="1"/>
    <col min="13586" max="13586" width="1.5703125" style="196" customWidth="1"/>
    <col min="13587" max="13587" width="2.5703125" style="196" customWidth="1"/>
    <col min="13588" max="13588" width="1.28515625" style="196" customWidth="1"/>
    <col min="13589" max="13589" width="1.7109375" style="196" customWidth="1"/>
    <col min="13590" max="13590" width="8" style="196" customWidth="1"/>
    <col min="13591" max="13591" width="1.140625" style="196" customWidth="1"/>
    <col min="13592" max="13592" width="3.5703125" style="196" customWidth="1"/>
    <col min="13593" max="13594" width="7.7109375" style="196" customWidth="1"/>
    <col min="13595" max="13595" width="1.5703125" style="196" customWidth="1"/>
    <col min="13596" max="13596" width="5.7109375" style="196" customWidth="1"/>
    <col min="13597" max="13597" width="2.28515625" style="196" customWidth="1"/>
    <col min="13598" max="13598" width="1.140625" style="196" customWidth="1"/>
    <col min="13599" max="13599" width="11.42578125" style="196" customWidth="1"/>
    <col min="13600" max="13600" width="1.140625" style="196" customWidth="1"/>
    <col min="13601" max="13601" width="11.28515625" style="196" customWidth="1"/>
    <col min="13602" max="13602" width="2.42578125" style="196" customWidth="1"/>
    <col min="13603" max="13603" width="1.140625" style="196" customWidth="1"/>
    <col min="13604" max="13604" width="13.42578125" style="196" customWidth="1"/>
    <col min="13605" max="13824" width="6.85546875" style="196" customWidth="1"/>
    <col min="13825" max="13825" width="1.140625" style="196" customWidth="1"/>
    <col min="13826" max="13826" width="1.85546875" style="196" customWidth="1"/>
    <col min="13827" max="13827" width="2.28515625" style="196" customWidth="1"/>
    <col min="13828" max="13828" width="1.5703125" style="196" customWidth="1"/>
    <col min="13829" max="13829" width="1.28515625" style="196" customWidth="1"/>
    <col min="13830" max="13830" width="7.5703125" style="196" customWidth="1"/>
    <col min="13831" max="13831" width="1.42578125" style="196" customWidth="1"/>
    <col min="13832" max="13832" width="1.140625" style="196" customWidth="1"/>
    <col min="13833" max="13833" width="6.5703125" style="196" customWidth="1"/>
    <col min="13834" max="13834" width="1" style="196" customWidth="1"/>
    <col min="13835" max="13835" width="1.5703125" style="196" customWidth="1"/>
    <col min="13836" max="13837" width="1.140625" style="196" customWidth="1"/>
    <col min="13838" max="13838" width="12.28515625" style="196" customWidth="1"/>
    <col min="13839" max="13839" width="2.28515625" style="196" customWidth="1"/>
    <col min="13840" max="13840" width="7" style="196" customWidth="1"/>
    <col min="13841" max="13841" width="2.140625" style="196" customWidth="1"/>
    <col min="13842" max="13842" width="1.5703125" style="196" customWidth="1"/>
    <col min="13843" max="13843" width="2.5703125" style="196" customWidth="1"/>
    <col min="13844" max="13844" width="1.28515625" style="196" customWidth="1"/>
    <col min="13845" max="13845" width="1.7109375" style="196" customWidth="1"/>
    <col min="13846" max="13846" width="8" style="196" customWidth="1"/>
    <col min="13847" max="13847" width="1.140625" style="196" customWidth="1"/>
    <col min="13848" max="13848" width="3.5703125" style="196" customWidth="1"/>
    <col min="13849" max="13850" width="7.7109375" style="196" customWidth="1"/>
    <col min="13851" max="13851" width="1.5703125" style="196" customWidth="1"/>
    <col min="13852" max="13852" width="5.7109375" style="196" customWidth="1"/>
    <col min="13853" max="13853" width="2.28515625" style="196" customWidth="1"/>
    <col min="13854" max="13854" width="1.140625" style="196" customWidth="1"/>
    <col min="13855" max="13855" width="11.42578125" style="196" customWidth="1"/>
    <col min="13856" max="13856" width="1.140625" style="196" customWidth="1"/>
    <col min="13857" max="13857" width="11.28515625" style="196" customWidth="1"/>
    <col min="13858" max="13858" width="2.42578125" style="196" customWidth="1"/>
    <col min="13859" max="13859" width="1.140625" style="196" customWidth="1"/>
    <col min="13860" max="13860" width="13.42578125" style="196" customWidth="1"/>
    <col min="13861" max="14080" width="6.85546875" style="196" customWidth="1"/>
    <col min="14081" max="14081" width="1.140625" style="196" customWidth="1"/>
    <col min="14082" max="14082" width="1.85546875" style="196" customWidth="1"/>
    <col min="14083" max="14083" width="2.28515625" style="196" customWidth="1"/>
    <col min="14084" max="14084" width="1.5703125" style="196" customWidth="1"/>
    <col min="14085" max="14085" width="1.28515625" style="196" customWidth="1"/>
    <col min="14086" max="14086" width="7.5703125" style="196" customWidth="1"/>
    <col min="14087" max="14087" width="1.42578125" style="196" customWidth="1"/>
    <col min="14088" max="14088" width="1.140625" style="196" customWidth="1"/>
    <col min="14089" max="14089" width="6.5703125" style="196" customWidth="1"/>
    <col min="14090" max="14090" width="1" style="196" customWidth="1"/>
    <col min="14091" max="14091" width="1.5703125" style="196" customWidth="1"/>
    <col min="14092" max="14093" width="1.140625" style="196" customWidth="1"/>
    <col min="14094" max="14094" width="12.28515625" style="196" customWidth="1"/>
    <col min="14095" max="14095" width="2.28515625" style="196" customWidth="1"/>
    <col min="14096" max="14096" width="7" style="196" customWidth="1"/>
    <col min="14097" max="14097" width="2.140625" style="196" customWidth="1"/>
    <col min="14098" max="14098" width="1.5703125" style="196" customWidth="1"/>
    <col min="14099" max="14099" width="2.5703125" style="196" customWidth="1"/>
    <col min="14100" max="14100" width="1.28515625" style="196" customWidth="1"/>
    <col min="14101" max="14101" width="1.7109375" style="196" customWidth="1"/>
    <col min="14102" max="14102" width="8" style="196" customWidth="1"/>
    <col min="14103" max="14103" width="1.140625" style="196" customWidth="1"/>
    <col min="14104" max="14104" width="3.5703125" style="196" customWidth="1"/>
    <col min="14105" max="14106" width="7.7109375" style="196" customWidth="1"/>
    <col min="14107" max="14107" width="1.5703125" style="196" customWidth="1"/>
    <col min="14108" max="14108" width="5.7109375" style="196" customWidth="1"/>
    <col min="14109" max="14109" width="2.28515625" style="196" customWidth="1"/>
    <col min="14110" max="14110" width="1.140625" style="196" customWidth="1"/>
    <col min="14111" max="14111" width="11.42578125" style="196" customWidth="1"/>
    <col min="14112" max="14112" width="1.140625" style="196" customWidth="1"/>
    <col min="14113" max="14113" width="11.28515625" style="196" customWidth="1"/>
    <col min="14114" max="14114" width="2.42578125" style="196" customWidth="1"/>
    <col min="14115" max="14115" width="1.140625" style="196" customWidth="1"/>
    <col min="14116" max="14116" width="13.42578125" style="196" customWidth="1"/>
    <col min="14117" max="14336" width="6.85546875" style="196" customWidth="1"/>
    <col min="14337" max="14337" width="1.140625" style="196" customWidth="1"/>
    <col min="14338" max="14338" width="1.85546875" style="196" customWidth="1"/>
    <col min="14339" max="14339" width="2.28515625" style="196" customWidth="1"/>
    <col min="14340" max="14340" width="1.5703125" style="196" customWidth="1"/>
    <col min="14341" max="14341" width="1.28515625" style="196" customWidth="1"/>
    <col min="14342" max="14342" width="7.5703125" style="196" customWidth="1"/>
    <col min="14343" max="14343" width="1.42578125" style="196" customWidth="1"/>
    <col min="14344" max="14344" width="1.140625" style="196" customWidth="1"/>
    <col min="14345" max="14345" width="6.5703125" style="196" customWidth="1"/>
    <col min="14346" max="14346" width="1" style="196" customWidth="1"/>
    <col min="14347" max="14347" width="1.5703125" style="196" customWidth="1"/>
    <col min="14348" max="14349" width="1.140625" style="196" customWidth="1"/>
    <col min="14350" max="14350" width="12.28515625" style="196" customWidth="1"/>
    <col min="14351" max="14351" width="2.28515625" style="196" customWidth="1"/>
    <col min="14352" max="14352" width="7" style="196" customWidth="1"/>
    <col min="14353" max="14353" width="2.140625" style="196" customWidth="1"/>
    <col min="14354" max="14354" width="1.5703125" style="196" customWidth="1"/>
    <col min="14355" max="14355" width="2.5703125" style="196" customWidth="1"/>
    <col min="14356" max="14356" width="1.28515625" style="196" customWidth="1"/>
    <col min="14357" max="14357" width="1.7109375" style="196" customWidth="1"/>
    <col min="14358" max="14358" width="8" style="196" customWidth="1"/>
    <col min="14359" max="14359" width="1.140625" style="196" customWidth="1"/>
    <col min="14360" max="14360" width="3.5703125" style="196" customWidth="1"/>
    <col min="14361" max="14362" width="7.7109375" style="196" customWidth="1"/>
    <col min="14363" max="14363" width="1.5703125" style="196" customWidth="1"/>
    <col min="14364" max="14364" width="5.7109375" style="196" customWidth="1"/>
    <col min="14365" max="14365" width="2.28515625" style="196" customWidth="1"/>
    <col min="14366" max="14366" width="1.140625" style="196" customWidth="1"/>
    <col min="14367" max="14367" width="11.42578125" style="196" customWidth="1"/>
    <col min="14368" max="14368" width="1.140625" style="196" customWidth="1"/>
    <col min="14369" max="14369" width="11.28515625" style="196" customWidth="1"/>
    <col min="14370" max="14370" width="2.42578125" style="196" customWidth="1"/>
    <col min="14371" max="14371" width="1.140625" style="196" customWidth="1"/>
    <col min="14372" max="14372" width="13.42578125" style="196" customWidth="1"/>
    <col min="14373" max="14592" width="6.85546875" style="196" customWidth="1"/>
    <col min="14593" max="14593" width="1.140625" style="196" customWidth="1"/>
    <col min="14594" max="14594" width="1.85546875" style="196" customWidth="1"/>
    <col min="14595" max="14595" width="2.28515625" style="196" customWidth="1"/>
    <col min="14596" max="14596" width="1.5703125" style="196" customWidth="1"/>
    <col min="14597" max="14597" width="1.28515625" style="196" customWidth="1"/>
    <col min="14598" max="14598" width="7.5703125" style="196" customWidth="1"/>
    <col min="14599" max="14599" width="1.42578125" style="196" customWidth="1"/>
    <col min="14600" max="14600" width="1.140625" style="196" customWidth="1"/>
    <col min="14601" max="14601" width="6.5703125" style="196" customWidth="1"/>
    <col min="14602" max="14602" width="1" style="196" customWidth="1"/>
    <col min="14603" max="14603" width="1.5703125" style="196" customWidth="1"/>
    <col min="14604" max="14605" width="1.140625" style="196" customWidth="1"/>
    <col min="14606" max="14606" width="12.28515625" style="196" customWidth="1"/>
    <col min="14607" max="14607" width="2.28515625" style="196" customWidth="1"/>
    <col min="14608" max="14608" width="7" style="196" customWidth="1"/>
    <col min="14609" max="14609" width="2.140625" style="196" customWidth="1"/>
    <col min="14610" max="14610" width="1.5703125" style="196" customWidth="1"/>
    <col min="14611" max="14611" width="2.5703125" style="196" customWidth="1"/>
    <col min="14612" max="14612" width="1.28515625" style="196" customWidth="1"/>
    <col min="14613" max="14613" width="1.7109375" style="196" customWidth="1"/>
    <col min="14614" max="14614" width="8" style="196" customWidth="1"/>
    <col min="14615" max="14615" width="1.140625" style="196" customWidth="1"/>
    <col min="14616" max="14616" width="3.5703125" style="196" customWidth="1"/>
    <col min="14617" max="14618" width="7.7109375" style="196" customWidth="1"/>
    <col min="14619" max="14619" width="1.5703125" style="196" customWidth="1"/>
    <col min="14620" max="14620" width="5.7109375" style="196" customWidth="1"/>
    <col min="14621" max="14621" width="2.28515625" style="196" customWidth="1"/>
    <col min="14622" max="14622" width="1.140625" style="196" customWidth="1"/>
    <col min="14623" max="14623" width="11.42578125" style="196" customWidth="1"/>
    <col min="14624" max="14624" width="1.140625" style="196" customWidth="1"/>
    <col min="14625" max="14625" width="11.28515625" style="196" customWidth="1"/>
    <col min="14626" max="14626" width="2.42578125" style="196" customWidth="1"/>
    <col min="14627" max="14627" width="1.140625" style="196" customWidth="1"/>
    <col min="14628" max="14628" width="13.42578125" style="196" customWidth="1"/>
    <col min="14629" max="14848" width="6.85546875" style="196" customWidth="1"/>
    <col min="14849" max="14849" width="1.140625" style="196" customWidth="1"/>
    <col min="14850" max="14850" width="1.85546875" style="196" customWidth="1"/>
    <col min="14851" max="14851" width="2.28515625" style="196" customWidth="1"/>
    <col min="14852" max="14852" width="1.5703125" style="196" customWidth="1"/>
    <col min="14853" max="14853" width="1.28515625" style="196" customWidth="1"/>
    <col min="14854" max="14854" width="7.5703125" style="196" customWidth="1"/>
    <col min="14855" max="14855" width="1.42578125" style="196" customWidth="1"/>
    <col min="14856" max="14856" width="1.140625" style="196" customWidth="1"/>
    <col min="14857" max="14857" width="6.5703125" style="196" customWidth="1"/>
    <col min="14858" max="14858" width="1" style="196" customWidth="1"/>
    <col min="14859" max="14859" width="1.5703125" style="196" customWidth="1"/>
    <col min="14860" max="14861" width="1.140625" style="196" customWidth="1"/>
    <col min="14862" max="14862" width="12.28515625" style="196" customWidth="1"/>
    <col min="14863" max="14863" width="2.28515625" style="196" customWidth="1"/>
    <col min="14864" max="14864" width="7" style="196" customWidth="1"/>
    <col min="14865" max="14865" width="2.140625" style="196" customWidth="1"/>
    <col min="14866" max="14866" width="1.5703125" style="196" customWidth="1"/>
    <col min="14867" max="14867" width="2.5703125" style="196" customWidth="1"/>
    <col min="14868" max="14868" width="1.28515625" style="196" customWidth="1"/>
    <col min="14869" max="14869" width="1.7109375" style="196" customWidth="1"/>
    <col min="14870" max="14870" width="8" style="196" customWidth="1"/>
    <col min="14871" max="14871" width="1.140625" style="196" customWidth="1"/>
    <col min="14872" max="14872" width="3.5703125" style="196" customWidth="1"/>
    <col min="14873" max="14874" width="7.7109375" style="196" customWidth="1"/>
    <col min="14875" max="14875" width="1.5703125" style="196" customWidth="1"/>
    <col min="14876" max="14876" width="5.7109375" style="196" customWidth="1"/>
    <col min="14877" max="14877" width="2.28515625" style="196" customWidth="1"/>
    <col min="14878" max="14878" width="1.140625" style="196" customWidth="1"/>
    <col min="14879" max="14879" width="11.42578125" style="196" customWidth="1"/>
    <col min="14880" max="14880" width="1.140625" style="196" customWidth="1"/>
    <col min="14881" max="14881" width="11.28515625" style="196" customWidth="1"/>
    <col min="14882" max="14882" width="2.42578125" style="196" customWidth="1"/>
    <col min="14883" max="14883" width="1.140625" style="196" customWidth="1"/>
    <col min="14884" max="14884" width="13.42578125" style="196" customWidth="1"/>
    <col min="14885" max="15104" width="6.85546875" style="196" customWidth="1"/>
    <col min="15105" max="15105" width="1.140625" style="196" customWidth="1"/>
    <col min="15106" max="15106" width="1.85546875" style="196" customWidth="1"/>
    <col min="15107" max="15107" width="2.28515625" style="196" customWidth="1"/>
    <col min="15108" max="15108" width="1.5703125" style="196" customWidth="1"/>
    <col min="15109" max="15109" width="1.28515625" style="196" customWidth="1"/>
    <col min="15110" max="15110" width="7.5703125" style="196" customWidth="1"/>
    <col min="15111" max="15111" width="1.42578125" style="196" customWidth="1"/>
    <col min="15112" max="15112" width="1.140625" style="196" customWidth="1"/>
    <col min="15113" max="15113" width="6.5703125" style="196" customWidth="1"/>
    <col min="15114" max="15114" width="1" style="196" customWidth="1"/>
    <col min="15115" max="15115" width="1.5703125" style="196" customWidth="1"/>
    <col min="15116" max="15117" width="1.140625" style="196" customWidth="1"/>
    <col min="15118" max="15118" width="12.28515625" style="196" customWidth="1"/>
    <col min="15119" max="15119" width="2.28515625" style="196" customWidth="1"/>
    <col min="15120" max="15120" width="7" style="196" customWidth="1"/>
    <col min="15121" max="15121" width="2.140625" style="196" customWidth="1"/>
    <col min="15122" max="15122" width="1.5703125" style="196" customWidth="1"/>
    <col min="15123" max="15123" width="2.5703125" style="196" customWidth="1"/>
    <col min="15124" max="15124" width="1.28515625" style="196" customWidth="1"/>
    <col min="15125" max="15125" width="1.7109375" style="196" customWidth="1"/>
    <col min="15126" max="15126" width="8" style="196" customWidth="1"/>
    <col min="15127" max="15127" width="1.140625" style="196" customWidth="1"/>
    <col min="15128" max="15128" width="3.5703125" style="196" customWidth="1"/>
    <col min="15129" max="15130" width="7.7109375" style="196" customWidth="1"/>
    <col min="15131" max="15131" width="1.5703125" style="196" customWidth="1"/>
    <col min="15132" max="15132" width="5.7109375" style="196" customWidth="1"/>
    <col min="15133" max="15133" width="2.28515625" style="196" customWidth="1"/>
    <col min="15134" max="15134" width="1.140625" style="196" customWidth="1"/>
    <col min="15135" max="15135" width="11.42578125" style="196" customWidth="1"/>
    <col min="15136" max="15136" width="1.140625" style="196" customWidth="1"/>
    <col min="15137" max="15137" width="11.28515625" style="196" customWidth="1"/>
    <col min="15138" max="15138" width="2.42578125" style="196" customWidth="1"/>
    <col min="15139" max="15139" width="1.140625" style="196" customWidth="1"/>
    <col min="15140" max="15140" width="13.42578125" style="196" customWidth="1"/>
    <col min="15141" max="15360" width="6.85546875" style="196" customWidth="1"/>
    <col min="15361" max="15361" width="1.140625" style="196" customWidth="1"/>
    <col min="15362" max="15362" width="1.85546875" style="196" customWidth="1"/>
    <col min="15363" max="15363" width="2.28515625" style="196" customWidth="1"/>
    <col min="15364" max="15364" width="1.5703125" style="196" customWidth="1"/>
    <col min="15365" max="15365" width="1.28515625" style="196" customWidth="1"/>
    <col min="15366" max="15366" width="7.5703125" style="196" customWidth="1"/>
    <col min="15367" max="15367" width="1.42578125" style="196" customWidth="1"/>
    <col min="15368" max="15368" width="1.140625" style="196" customWidth="1"/>
    <col min="15369" max="15369" width="6.5703125" style="196" customWidth="1"/>
    <col min="15370" max="15370" width="1" style="196" customWidth="1"/>
    <col min="15371" max="15371" width="1.5703125" style="196" customWidth="1"/>
    <col min="15372" max="15373" width="1.140625" style="196" customWidth="1"/>
    <col min="15374" max="15374" width="12.28515625" style="196" customWidth="1"/>
    <col min="15375" max="15375" width="2.28515625" style="196" customWidth="1"/>
    <col min="15376" max="15376" width="7" style="196" customWidth="1"/>
    <col min="15377" max="15377" width="2.140625" style="196" customWidth="1"/>
    <col min="15378" max="15378" width="1.5703125" style="196" customWidth="1"/>
    <col min="15379" max="15379" width="2.5703125" style="196" customWidth="1"/>
    <col min="15380" max="15380" width="1.28515625" style="196" customWidth="1"/>
    <col min="15381" max="15381" width="1.7109375" style="196" customWidth="1"/>
    <col min="15382" max="15382" width="8" style="196" customWidth="1"/>
    <col min="15383" max="15383" width="1.140625" style="196" customWidth="1"/>
    <col min="15384" max="15384" width="3.5703125" style="196" customWidth="1"/>
    <col min="15385" max="15386" width="7.7109375" style="196" customWidth="1"/>
    <col min="15387" max="15387" width="1.5703125" style="196" customWidth="1"/>
    <col min="15388" max="15388" width="5.7109375" style="196" customWidth="1"/>
    <col min="15389" max="15389" width="2.28515625" style="196" customWidth="1"/>
    <col min="15390" max="15390" width="1.140625" style="196" customWidth="1"/>
    <col min="15391" max="15391" width="11.42578125" style="196" customWidth="1"/>
    <col min="15392" max="15392" width="1.140625" style="196" customWidth="1"/>
    <col min="15393" max="15393" width="11.28515625" style="196" customWidth="1"/>
    <col min="15394" max="15394" width="2.42578125" style="196" customWidth="1"/>
    <col min="15395" max="15395" width="1.140625" style="196" customWidth="1"/>
    <col min="15396" max="15396" width="13.42578125" style="196" customWidth="1"/>
    <col min="15397" max="15616" width="6.85546875" style="196" customWidth="1"/>
    <col min="15617" max="15617" width="1.140625" style="196" customWidth="1"/>
    <col min="15618" max="15618" width="1.85546875" style="196" customWidth="1"/>
    <col min="15619" max="15619" width="2.28515625" style="196" customWidth="1"/>
    <col min="15620" max="15620" width="1.5703125" style="196" customWidth="1"/>
    <col min="15621" max="15621" width="1.28515625" style="196" customWidth="1"/>
    <col min="15622" max="15622" width="7.5703125" style="196" customWidth="1"/>
    <col min="15623" max="15623" width="1.42578125" style="196" customWidth="1"/>
    <col min="15624" max="15624" width="1.140625" style="196" customWidth="1"/>
    <col min="15625" max="15625" width="6.5703125" style="196" customWidth="1"/>
    <col min="15626" max="15626" width="1" style="196" customWidth="1"/>
    <col min="15627" max="15627" width="1.5703125" style="196" customWidth="1"/>
    <col min="15628" max="15629" width="1.140625" style="196" customWidth="1"/>
    <col min="15630" max="15630" width="12.28515625" style="196" customWidth="1"/>
    <col min="15631" max="15631" width="2.28515625" style="196" customWidth="1"/>
    <col min="15632" max="15632" width="7" style="196" customWidth="1"/>
    <col min="15633" max="15633" width="2.140625" style="196" customWidth="1"/>
    <col min="15634" max="15634" width="1.5703125" style="196" customWidth="1"/>
    <col min="15635" max="15635" width="2.5703125" style="196" customWidth="1"/>
    <col min="15636" max="15636" width="1.28515625" style="196" customWidth="1"/>
    <col min="15637" max="15637" width="1.7109375" style="196" customWidth="1"/>
    <col min="15638" max="15638" width="8" style="196" customWidth="1"/>
    <col min="15639" max="15639" width="1.140625" style="196" customWidth="1"/>
    <col min="15640" max="15640" width="3.5703125" style="196" customWidth="1"/>
    <col min="15641" max="15642" width="7.7109375" style="196" customWidth="1"/>
    <col min="15643" max="15643" width="1.5703125" style="196" customWidth="1"/>
    <col min="15644" max="15644" width="5.7109375" style="196" customWidth="1"/>
    <col min="15645" max="15645" width="2.28515625" style="196" customWidth="1"/>
    <col min="15646" max="15646" width="1.140625" style="196" customWidth="1"/>
    <col min="15647" max="15647" width="11.42578125" style="196" customWidth="1"/>
    <col min="15648" max="15648" width="1.140625" style="196" customWidth="1"/>
    <col min="15649" max="15649" width="11.28515625" style="196" customWidth="1"/>
    <col min="15650" max="15650" width="2.42578125" style="196" customWidth="1"/>
    <col min="15651" max="15651" width="1.140625" style="196" customWidth="1"/>
    <col min="15652" max="15652" width="13.42578125" style="196" customWidth="1"/>
    <col min="15653" max="15872" width="6.85546875" style="196" customWidth="1"/>
    <col min="15873" max="15873" width="1.140625" style="196" customWidth="1"/>
    <col min="15874" max="15874" width="1.85546875" style="196" customWidth="1"/>
    <col min="15875" max="15875" width="2.28515625" style="196" customWidth="1"/>
    <col min="15876" max="15876" width="1.5703125" style="196" customWidth="1"/>
    <col min="15877" max="15877" width="1.28515625" style="196" customWidth="1"/>
    <col min="15878" max="15878" width="7.5703125" style="196" customWidth="1"/>
    <col min="15879" max="15879" width="1.42578125" style="196" customWidth="1"/>
    <col min="15880" max="15880" width="1.140625" style="196" customWidth="1"/>
    <col min="15881" max="15881" width="6.5703125" style="196" customWidth="1"/>
    <col min="15882" max="15882" width="1" style="196" customWidth="1"/>
    <col min="15883" max="15883" width="1.5703125" style="196" customWidth="1"/>
    <col min="15884" max="15885" width="1.140625" style="196" customWidth="1"/>
    <col min="15886" max="15886" width="12.28515625" style="196" customWidth="1"/>
    <col min="15887" max="15887" width="2.28515625" style="196" customWidth="1"/>
    <col min="15888" max="15888" width="7" style="196" customWidth="1"/>
    <col min="15889" max="15889" width="2.140625" style="196" customWidth="1"/>
    <col min="15890" max="15890" width="1.5703125" style="196" customWidth="1"/>
    <col min="15891" max="15891" width="2.5703125" style="196" customWidth="1"/>
    <col min="15892" max="15892" width="1.28515625" style="196" customWidth="1"/>
    <col min="15893" max="15893" width="1.7109375" style="196" customWidth="1"/>
    <col min="15894" max="15894" width="8" style="196" customWidth="1"/>
    <col min="15895" max="15895" width="1.140625" style="196" customWidth="1"/>
    <col min="15896" max="15896" width="3.5703125" style="196" customWidth="1"/>
    <col min="15897" max="15898" width="7.7109375" style="196" customWidth="1"/>
    <col min="15899" max="15899" width="1.5703125" style="196" customWidth="1"/>
    <col min="15900" max="15900" width="5.7109375" style="196" customWidth="1"/>
    <col min="15901" max="15901" width="2.28515625" style="196" customWidth="1"/>
    <col min="15902" max="15902" width="1.140625" style="196" customWidth="1"/>
    <col min="15903" max="15903" width="11.42578125" style="196" customWidth="1"/>
    <col min="15904" max="15904" width="1.140625" style="196" customWidth="1"/>
    <col min="15905" max="15905" width="11.28515625" style="196" customWidth="1"/>
    <col min="15906" max="15906" width="2.42578125" style="196" customWidth="1"/>
    <col min="15907" max="15907" width="1.140625" style="196" customWidth="1"/>
    <col min="15908" max="15908" width="13.42578125" style="196" customWidth="1"/>
    <col min="15909" max="16128" width="6.85546875" style="196" customWidth="1"/>
    <col min="16129" max="16129" width="1.140625" style="196" customWidth="1"/>
    <col min="16130" max="16130" width="1.85546875" style="196" customWidth="1"/>
    <col min="16131" max="16131" width="2.28515625" style="196" customWidth="1"/>
    <col min="16132" max="16132" width="1.5703125" style="196" customWidth="1"/>
    <col min="16133" max="16133" width="1.28515625" style="196" customWidth="1"/>
    <col min="16134" max="16134" width="7.5703125" style="196" customWidth="1"/>
    <col min="16135" max="16135" width="1.42578125" style="196" customWidth="1"/>
    <col min="16136" max="16136" width="1.140625" style="196" customWidth="1"/>
    <col min="16137" max="16137" width="6.5703125" style="196" customWidth="1"/>
    <col min="16138" max="16138" width="1" style="196" customWidth="1"/>
    <col min="16139" max="16139" width="1.5703125" style="196" customWidth="1"/>
    <col min="16140" max="16141" width="1.140625" style="196" customWidth="1"/>
    <col min="16142" max="16142" width="12.28515625" style="196" customWidth="1"/>
    <col min="16143" max="16143" width="2.28515625" style="196" customWidth="1"/>
    <col min="16144" max="16144" width="7" style="196" customWidth="1"/>
    <col min="16145" max="16145" width="2.140625" style="196" customWidth="1"/>
    <col min="16146" max="16146" width="1.5703125" style="196" customWidth="1"/>
    <col min="16147" max="16147" width="2.5703125" style="196" customWidth="1"/>
    <col min="16148" max="16148" width="1.28515625" style="196" customWidth="1"/>
    <col min="16149" max="16149" width="1.7109375" style="196" customWidth="1"/>
    <col min="16150" max="16150" width="8" style="196" customWidth="1"/>
    <col min="16151" max="16151" width="1.140625" style="196" customWidth="1"/>
    <col min="16152" max="16152" width="3.5703125" style="196" customWidth="1"/>
    <col min="16153" max="16154" width="7.7109375" style="196" customWidth="1"/>
    <col min="16155" max="16155" width="1.5703125" style="196" customWidth="1"/>
    <col min="16156" max="16156" width="5.7109375" style="196" customWidth="1"/>
    <col min="16157" max="16157" width="2.28515625" style="196" customWidth="1"/>
    <col min="16158" max="16158" width="1.140625" style="196" customWidth="1"/>
    <col min="16159" max="16159" width="11.42578125" style="196" customWidth="1"/>
    <col min="16160" max="16160" width="1.140625" style="196" customWidth="1"/>
    <col min="16161" max="16161" width="11.28515625" style="196" customWidth="1"/>
    <col min="16162" max="16162" width="2.42578125" style="196" customWidth="1"/>
    <col min="16163" max="16163" width="1.140625" style="196" customWidth="1"/>
    <col min="16164" max="16164" width="13.42578125" style="196" customWidth="1"/>
    <col min="16165" max="16384" width="6.85546875" style="196" customWidth="1"/>
  </cols>
  <sheetData>
    <row r="1" spans="2:36">
      <c r="B1" s="231">
        <v>45579.574537037035</v>
      </c>
      <c r="C1" s="231"/>
      <c r="D1" s="231"/>
      <c r="E1" s="231"/>
      <c r="F1" s="231"/>
      <c r="G1" s="231"/>
      <c r="H1" s="231"/>
      <c r="I1" s="232" t="s">
        <v>331</v>
      </c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3" t="s">
        <v>332</v>
      </c>
      <c r="AI1" s="233"/>
      <c r="AJ1" s="233"/>
    </row>
    <row r="2" spans="2:36">
      <c r="B2" s="219" t="s">
        <v>333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2:36" ht="7.5" customHeight="1"/>
    <row r="4" spans="2:36" ht="12.75" hidden="1" customHeight="1"/>
    <row r="5" spans="2:36">
      <c r="B5" s="221" t="s">
        <v>334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N5" s="223" t="s">
        <v>335</v>
      </c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</row>
    <row r="6" spans="2:36">
      <c r="B6" s="221" t="s">
        <v>336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3" t="s">
        <v>335</v>
      </c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</row>
    <row r="7" spans="2:36">
      <c r="B7" s="221" t="s">
        <v>337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N7" s="223" t="s">
        <v>338</v>
      </c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</row>
    <row r="8" spans="2:36" ht="12.75" hidden="1" customHeight="1"/>
    <row r="9" spans="2:36">
      <c r="B9" s="221" t="s">
        <v>339</v>
      </c>
      <c r="C9" s="221"/>
      <c r="D9" s="221"/>
      <c r="E9" s="221"/>
      <c r="F9" s="221"/>
      <c r="G9" s="221"/>
      <c r="N9" s="223" t="s">
        <v>340</v>
      </c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</row>
    <row r="10" spans="2:36" ht="12.75" hidden="1" customHeight="1"/>
    <row r="11" spans="2:36" ht="12" customHeight="1">
      <c r="B11" s="221" t="s">
        <v>341</v>
      </c>
      <c r="C11" s="221"/>
      <c r="D11" s="221"/>
      <c r="E11" s="221"/>
      <c r="F11" s="221"/>
      <c r="N11" s="223" t="s">
        <v>342</v>
      </c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</row>
    <row r="12" spans="2:36" ht="12.75" hidden="1" customHeight="1"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</row>
    <row r="13" spans="2:36" ht="12" customHeight="1">
      <c r="B13" s="221" t="s">
        <v>343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3" t="s">
        <v>335</v>
      </c>
      <c r="O13" s="223"/>
      <c r="P13" s="223"/>
      <c r="Q13" s="223"/>
    </row>
    <row r="14" spans="2:36" ht="10.5" customHeight="1"/>
    <row r="15" spans="2:36" ht="12.75" hidden="1" customHeight="1"/>
    <row r="16" spans="2:36">
      <c r="B16" s="221" t="s">
        <v>344</v>
      </c>
      <c r="C16" s="221"/>
      <c r="D16" s="219" t="s">
        <v>345</v>
      </c>
      <c r="E16" s="219"/>
      <c r="F16" s="219"/>
      <c r="G16" s="219"/>
      <c r="H16" s="219"/>
      <c r="I16" s="219"/>
      <c r="J16" s="219"/>
      <c r="N16" s="223" t="s">
        <v>346</v>
      </c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</row>
    <row r="17" spans="2:36" ht="0.75" customHeight="1"/>
    <row r="18" spans="2:36">
      <c r="B18" s="221" t="s">
        <v>344</v>
      </c>
      <c r="C18" s="221"/>
      <c r="D18" s="219" t="s">
        <v>347</v>
      </c>
      <c r="E18" s="219"/>
      <c r="F18" s="219"/>
      <c r="G18" s="219"/>
      <c r="H18" s="219"/>
      <c r="I18" s="219"/>
      <c r="J18" s="219"/>
      <c r="K18" s="219"/>
      <c r="L18" s="219"/>
      <c r="M18" s="219"/>
      <c r="N18" s="223" t="s">
        <v>348</v>
      </c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</row>
    <row r="19" spans="2:36" ht="12.75" hidden="1" customHeight="1"/>
    <row r="20" spans="2:36">
      <c r="B20" s="221" t="s">
        <v>349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30">
        <v>2024</v>
      </c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</row>
    <row r="21" spans="2:36" ht="12.75" hidden="1" customHeight="1"/>
    <row r="22" spans="2:36">
      <c r="B22" s="221" t="s">
        <v>350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30">
        <v>3251</v>
      </c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</row>
    <row r="23" spans="2:36">
      <c r="B23" s="221" t="s">
        <v>351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3" t="s">
        <v>335</v>
      </c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</row>
    <row r="24" spans="2:36" ht="15.75" customHeight="1">
      <c r="B24" s="221" t="s">
        <v>5</v>
      </c>
      <c r="C24" s="221"/>
      <c r="D24" s="221"/>
      <c r="E24" s="221"/>
      <c r="F24" s="221"/>
      <c r="N24" s="223" t="s">
        <v>352</v>
      </c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</row>
    <row r="25" spans="2:36" ht="3" customHeight="1"/>
    <row r="26" spans="2:36" ht="2.25" customHeight="1"/>
    <row r="27" spans="2:36" ht="10.5" customHeight="1">
      <c r="B27" s="227" t="s">
        <v>353</v>
      </c>
      <c r="C27" s="227"/>
      <c r="D27" s="227"/>
    </row>
    <row r="28" spans="2:36" ht="13.5" customHeight="1">
      <c r="B28" s="227"/>
      <c r="C28" s="227"/>
      <c r="D28" s="227"/>
    </row>
    <row r="29" spans="2:36" ht="12" customHeight="1">
      <c r="B29" s="227"/>
      <c r="C29" s="227"/>
      <c r="D29" s="227"/>
      <c r="AB29" s="221" t="s">
        <v>354</v>
      </c>
      <c r="AC29" s="221"/>
    </row>
    <row r="30" spans="2:36" ht="1.5" customHeight="1">
      <c r="B30" s="227"/>
      <c r="C30" s="227"/>
      <c r="D30" s="227"/>
      <c r="F30" s="227" t="s">
        <v>355</v>
      </c>
      <c r="H30" s="229" t="s">
        <v>352</v>
      </c>
      <c r="I30" s="229"/>
      <c r="J30" s="229"/>
      <c r="L30" s="227" t="s">
        <v>356</v>
      </c>
      <c r="M30" s="227"/>
      <c r="N30" s="227"/>
      <c r="O30" s="227"/>
      <c r="P30" s="227"/>
      <c r="Q30" s="227"/>
      <c r="R30" s="227"/>
      <c r="S30" s="227"/>
      <c r="U30" s="227" t="s">
        <v>357</v>
      </c>
      <c r="V30" s="227"/>
      <c r="W30" s="227"/>
      <c r="X30" s="227"/>
      <c r="Y30" s="227"/>
      <c r="Z30" s="227"/>
      <c r="AB30" s="227" t="s">
        <v>358</v>
      </c>
      <c r="AC30" s="227"/>
      <c r="AG30" s="228" t="s">
        <v>314</v>
      </c>
      <c r="AH30" s="228"/>
      <c r="AJ30" s="228" t="s">
        <v>315</v>
      </c>
    </row>
    <row r="31" spans="2:36" ht="9.75" customHeight="1">
      <c r="B31" s="227"/>
      <c r="C31" s="227"/>
      <c r="D31" s="227"/>
      <c r="F31" s="227"/>
      <c r="H31" s="229"/>
      <c r="I31" s="229"/>
      <c r="J31" s="229"/>
      <c r="L31" s="227"/>
      <c r="M31" s="227"/>
      <c r="N31" s="227"/>
      <c r="O31" s="227"/>
      <c r="P31" s="227"/>
      <c r="Q31" s="227"/>
      <c r="R31" s="227"/>
      <c r="S31" s="227"/>
      <c r="U31" s="227"/>
      <c r="V31" s="227"/>
      <c r="W31" s="227"/>
      <c r="X31" s="227"/>
      <c r="Y31" s="227"/>
      <c r="Z31" s="227"/>
      <c r="AB31" s="227"/>
      <c r="AC31" s="227"/>
      <c r="AE31" s="198" t="s">
        <v>359</v>
      </c>
      <c r="AG31" s="228"/>
      <c r="AH31" s="228"/>
      <c r="AJ31" s="228"/>
    </row>
    <row r="32" spans="2:36" ht="9.75" customHeight="1">
      <c r="AG32" s="228"/>
      <c r="AH32" s="228"/>
      <c r="AJ32" s="228"/>
    </row>
    <row r="33" spans="2:37" ht="13.5" customHeight="1">
      <c r="B33" s="219" t="s">
        <v>316</v>
      </c>
      <c r="C33" s="219"/>
      <c r="D33" s="219"/>
      <c r="E33" s="219"/>
      <c r="F33" s="219"/>
      <c r="G33" s="219"/>
      <c r="H33" s="219"/>
      <c r="I33" s="219"/>
      <c r="J33" s="219"/>
      <c r="L33" s="219" t="s">
        <v>317</v>
      </c>
      <c r="M33" s="219"/>
      <c r="N33" s="219"/>
      <c r="O33" s="219"/>
      <c r="P33" s="219"/>
      <c r="Q33" s="219"/>
      <c r="R33" s="219"/>
      <c r="S33" s="219"/>
      <c r="U33" s="221" t="s">
        <v>360</v>
      </c>
      <c r="V33" s="221"/>
      <c r="W33" s="221"/>
      <c r="X33" s="221"/>
      <c r="AJ33" s="199">
        <v>668154.47</v>
      </c>
    </row>
    <row r="34" spans="2:37" ht="13.5" customHeight="1">
      <c r="B34" s="219" t="s">
        <v>361</v>
      </c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</row>
    <row r="35" spans="2:37" ht="13.5" customHeight="1">
      <c r="B35" s="223" t="s">
        <v>362</v>
      </c>
      <c r="C35" s="223"/>
      <c r="D35" s="223"/>
      <c r="E35" s="223"/>
      <c r="F35" s="197" t="s">
        <v>363</v>
      </c>
      <c r="H35" s="224">
        <v>45406</v>
      </c>
      <c r="I35" s="224"/>
      <c r="J35" s="224"/>
      <c r="L35" s="223" t="s">
        <v>364</v>
      </c>
      <c r="M35" s="223"/>
      <c r="N35" s="223"/>
      <c r="O35" s="223"/>
      <c r="P35" s="223"/>
      <c r="Q35" s="223"/>
      <c r="R35" s="223"/>
      <c r="S35" s="223"/>
      <c r="U35" s="223" t="s">
        <v>365</v>
      </c>
      <c r="V35" s="223"/>
      <c r="W35" s="223"/>
      <c r="X35" s="223"/>
      <c r="Y35" s="223"/>
      <c r="Z35" s="223"/>
      <c r="AB35" s="225">
        <v>2970</v>
      </c>
      <c r="AC35" s="225"/>
      <c r="AE35" s="197" t="s">
        <v>366</v>
      </c>
      <c r="AG35" s="226">
        <v>6025.3</v>
      </c>
      <c r="AH35" s="226"/>
      <c r="AK35" s="205">
        <f>AG35-AJ35</f>
        <v>6025.3</v>
      </c>
    </row>
    <row r="36" spans="2:37" ht="13.5" customHeight="1">
      <c r="B36" s="223" t="s">
        <v>362</v>
      </c>
      <c r="C36" s="223"/>
      <c r="D36" s="223"/>
      <c r="E36" s="223"/>
      <c r="F36" s="197" t="s">
        <v>367</v>
      </c>
      <c r="H36" s="224">
        <v>45390</v>
      </c>
      <c r="I36" s="224"/>
      <c r="J36" s="224"/>
      <c r="L36" s="223" t="s">
        <v>368</v>
      </c>
      <c r="M36" s="223"/>
      <c r="N36" s="223"/>
      <c r="O36" s="223"/>
      <c r="P36" s="223"/>
      <c r="Q36" s="223"/>
      <c r="R36" s="223"/>
      <c r="S36" s="223"/>
      <c r="U36" s="223" t="s">
        <v>369</v>
      </c>
      <c r="V36" s="223"/>
      <c r="W36" s="223"/>
      <c r="X36" s="223"/>
      <c r="Y36" s="223"/>
      <c r="Z36" s="223"/>
      <c r="AB36" s="225">
        <v>2963</v>
      </c>
      <c r="AC36" s="225"/>
      <c r="AE36" s="197" t="s">
        <v>370</v>
      </c>
      <c r="AJ36" s="202">
        <v>35752.239999999998</v>
      </c>
      <c r="AK36" s="205">
        <f t="shared" ref="AK36:AK40" si="0">AG36-AJ36</f>
        <v>-35752.239999999998</v>
      </c>
    </row>
    <row r="37" spans="2:37" ht="13.5" customHeight="1">
      <c r="B37" s="223" t="s">
        <v>362</v>
      </c>
      <c r="C37" s="223"/>
      <c r="D37" s="223"/>
      <c r="E37" s="223"/>
      <c r="F37" s="197" t="s">
        <v>367</v>
      </c>
      <c r="H37" s="224">
        <v>45390</v>
      </c>
      <c r="I37" s="224"/>
      <c r="J37" s="224"/>
      <c r="L37" s="223" t="s">
        <v>371</v>
      </c>
      <c r="M37" s="223"/>
      <c r="N37" s="223"/>
      <c r="O37" s="223"/>
      <c r="P37" s="223"/>
      <c r="Q37" s="223"/>
      <c r="R37" s="223"/>
      <c r="S37" s="223"/>
      <c r="U37" s="223" t="s">
        <v>372</v>
      </c>
      <c r="V37" s="223"/>
      <c r="W37" s="223"/>
      <c r="X37" s="223"/>
      <c r="Y37" s="223"/>
      <c r="Z37" s="223"/>
      <c r="AB37" s="225">
        <v>2963</v>
      </c>
      <c r="AC37" s="225"/>
      <c r="AE37" s="197" t="s">
        <v>373</v>
      </c>
      <c r="AG37" s="226">
        <v>40000</v>
      </c>
      <c r="AH37" s="226"/>
      <c r="AK37" s="205">
        <f t="shared" si="0"/>
        <v>40000</v>
      </c>
    </row>
    <row r="38" spans="2:37" ht="13.5" customHeight="1">
      <c r="B38" s="223" t="s">
        <v>362</v>
      </c>
      <c r="C38" s="223"/>
      <c r="D38" s="223"/>
      <c r="E38" s="223"/>
      <c r="F38" s="197" t="s">
        <v>374</v>
      </c>
      <c r="H38" s="224">
        <v>45412</v>
      </c>
      <c r="I38" s="224"/>
      <c r="J38" s="224"/>
      <c r="L38" s="223" t="s">
        <v>375</v>
      </c>
      <c r="M38" s="223"/>
      <c r="N38" s="223"/>
      <c r="O38" s="223"/>
      <c r="P38" s="223"/>
      <c r="Q38" s="223"/>
      <c r="R38" s="223"/>
      <c r="S38" s="223"/>
      <c r="U38" s="223" t="s">
        <v>376</v>
      </c>
      <c r="V38" s="223"/>
      <c r="W38" s="223"/>
      <c r="X38" s="223"/>
      <c r="Y38" s="223"/>
      <c r="Z38" s="223"/>
      <c r="AB38" s="225">
        <v>3002</v>
      </c>
      <c r="AC38" s="225"/>
      <c r="AE38" s="197" t="s">
        <v>377</v>
      </c>
      <c r="AJ38" s="202">
        <v>3755.33</v>
      </c>
      <c r="AK38" s="205">
        <f t="shared" si="0"/>
        <v>-3755.33</v>
      </c>
    </row>
    <row r="39" spans="2:37" ht="13.5" customHeight="1">
      <c r="B39" s="223" t="s">
        <v>362</v>
      </c>
      <c r="C39" s="223"/>
      <c r="D39" s="223"/>
      <c r="E39" s="223"/>
      <c r="F39" s="197" t="s">
        <v>374</v>
      </c>
      <c r="H39" s="224">
        <v>45412</v>
      </c>
      <c r="I39" s="224"/>
      <c r="J39" s="224"/>
      <c r="L39" s="223" t="s">
        <v>378</v>
      </c>
      <c r="M39" s="223"/>
      <c r="N39" s="223"/>
      <c r="O39" s="223"/>
      <c r="P39" s="223"/>
      <c r="Q39" s="223"/>
      <c r="R39" s="223"/>
      <c r="S39" s="223"/>
      <c r="U39" s="223" t="s">
        <v>376</v>
      </c>
      <c r="V39" s="223"/>
      <c r="W39" s="223"/>
      <c r="X39" s="223"/>
      <c r="Y39" s="223"/>
      <c r="Z39" s="223"/>
      <c r="AB39" s="225">
        <v>3002</v>
      </c>
      <c r="AC39" s="225"/>
      <c r="AE39" s="197" t="s">
        <v>379</v>
      </c>
      <c r="AJ39" s="202">
        <v>55200</v>
      </c>
      <c r="AK39" s="205">
        <f t="shared" si="0"/>
        <v>-55200</v>
      </c>
    </row>
    <row r="40" spans="2:37" ht="13.5" customHeight="1">
      <c r="B40" s="223" t="s">
        <v>362</v>
      </c>
      <c r="C40" s="223"/>
      <c r="D40" s="223"/>
      <c r="E40" s="223"/>
      <c r="F40" s="197" t="s">
        <v>374</v>
      </c>
      <c r="H40" s="224">
        <v>45412</v>
      </c>
      <c r="I40" s="224"/>
      <c r="J40" s="224"/>
      <c r="L40" s="223" t="s">
        <v>380</v>
      </c>
      <c r="M40" s="223"/>
      <c r="N40" s="223"/>
      <c r="O40" s="223"/>
      <c r="P40" s="223"/>
      <c r="Q40" s="223"/>
      <c r="R40" s="223"/>
      <c r="S40" s="223"/>
      <c r="U40" s="223" t="s">
        <v>376</v>
      </c>
      <c r="V40" s="223"/>
      <c r="W40" s="223"/>
      <c r="X40" s="223"/>
      <c r="Y40" s="223"/>
      <c r="Z40" s="223"/>
      <c r="AB40" s="225">
        <v>3002</v>
      </c>
      <c r="AC40" s="225"/>
      <c r="AE40" s="197" t="s">
        <v>381</v>
      </c>
      <c r="AJ40" s="202">
        <v>24148.85</v>
      </c>
      <c r="AK40" s="205">
        <f t="shared" si="0"/>
        <v>-24148.85</v>
      </c>
    </row>
    <row r="41" spans="2:37" ht="13.5" customHeight="1">
      <c r="B41" s="197"/>
      <c r="C41" s="197"/>
      <c r="D41" s="197"/>
      <c r="E41" s="197"/>
      <c r="F41" s="197"/>
      <c r="H41" s="200"/>
      <c r="I41" s="200"/>
      <c r="J41" s="200"/>
      <c r="L41" s="197"/>
      <c r="M41" s="197"/>
      <c r="N41" s="197"/>
      <c r="O41" s="197"/>
      <c r="P41" s="197"/>
      <c r="Q41" s="197"/>
      <c r="R41" s="197"/>
      <c r="S41" s="197"/>
      <c r="U41" s="197"/>
      <c r="V41" s="197"/>
      <c r="W41" s="197"/>
      <c r="X41" s="197"/>
      <c r="Y41" s="197"/>
      <c r="Z41" s="197"/>
      <c r="AB41" s="201"/>
      <c r="AC41" s="201"/>
      <c r="AE41" s="197"/>
      <c r="AJ41" s="202"/>
    </row>
    <row r="42" spans="2:37" ht="13.5" customHeight="1">
      <c r="B42" s="223" t="s">
        <v>382</v>
      </c>
      <c r="C42" s="223"/>
      <c r="D42" s="223"/>
      <c r="E42" s="223"/>
      <c r="F42" s="197" t="s">
        <v>363</v>
      </c>
      <c r="H42" s="224">
        <v>45358</v>
      </c>
      <c r="I42" s="224"/>
      <c r="J42" s="224"/>
      <c r="L42" s="223" t="s">
        <v>383</v>
      </c>
      <c r="M42" s="223"/>
      <c r="N42" s="223"/>
      <c r="O42" s="223"/>
      <c r="P42" s="223"/>
      <c r="Q42" s="223"/>
      <c r="R42" s="223"/>
      <c r="S42" s="223"/>
      <c r="U42" s="223" t="s">
        <v>384</v>
      </c>
      <c r="V42" s="223"/>
      <c r="W42" s="223"/>
      <c r="X42" s="223"/>
      <c r="Y42" s="223"/>
      <c r="Z42" s="223"/>
      <c r="AB42" s="225">
        <v>3018</v>
      </c>
      <c r="AC42" s="225"/>
      <c r="AE42" s="197" t="s">
        <v>385</v>
      </c>
      <c r="AG42" s="226">
        <v>24805.91</v>
      </c>
      <c r="AH42" s="226"/>
      <c r="AK42" s="205">
        <f t="shared" ref="AK42:AK52" si="1">AG42-AJ42</f>
        <v>24805.91</v>
      </c>
    </row>
    <row r="43" spans="2:37" ht="13.5" customHeight="1">
      <c r="B43" s="223" t="s">
        <v>382</v>
      </c>
      <c r="C43" s="223"/>
      <c r="D43" s="223"/>
      <c r="E43" s="223"/>
      <c r="F43" s="197" t="s">
        <v>367</v>
      </c>
      <c r="H43" s="224">
        <v>45421</v>
      </c>
      <c r="I43" s="224"/>
      <c r="J43" s="224"/>
      <c r="L43" s="223" t="s">
        <v>386</v>
      </c>
      <c r="M43" s="223"/>
      <c r="N43" s="223"/>
      <c r="O43" s="223"/>
      <c r="P43" s="223"/>
      <c r="Q43" s="223"/>
      <c r="R43" s="223"/>
      <c r="S43" s="223"/>
      <c r="U43" s="223" t="s">
        <v>387</v>
      </c>
      <c r="V43" s="223"/>
      <c r="W43" s="223"/>
      <c r="X43" s="223"/>
      <c r="Y43" s="223"/>
      <c r="Z43" s="223"/>
      <c r="AB43" s="225">
        <v>3026</v>
      </c>
      <c r="AC43" s="225"/>
      <c r="AE43" s="197" t="s">
        <v>388</v>
      </c>
      <c r="AJ43" s="202">
        <v>29000</v>
      </c>
      <c r="AK43" s="205">
        <f t="shared" si="1"/>
        <v>-29000</v>
      </c>
    </row>
    <row r="44" spans="2:37" ht="13.5" customHeight="1">
      <c r="B44" s="223" t="s">
        <v>382</v>
      </c>
      <c r="C44" s="223"/>
      <c r="D44" s="223"/>
      <c r="E44" s="223"/>
      <c r="F44" s="197" t="s">
        <v>367</v>
      </c>
      <c r="H44" s="224">
        <v>45422</v>
      </c>
      <c r="I44" s="224"/>
      <c r="J44" s="224"/>
      <c r="L44" s="223" t="s">
        <v>389</v>
      </c>
      <c r="M44" s="223"/>
      <c r="N44" s="223"/>
      <c r="O44" s="223"/>
      <c r="P44" s="223"/>
      <c r="Q44" s="223"/>
      <c r="R44" s="223"/>
      <c r="S44" s="223"/>
      <c r="U44" s="223" t="s">
        <v>390</v>
      </c>
      <c r="V44" s="223"/>
      <c r="W44" s="223"/>
      <c r="X44" s="223"/>
      <c r="Y44" s="223"/>
      <c r="Z44" s="223"/>
      <c r="AB44" s="225">
        <v>3026</v>
      </c>
      <c r="AC44" s="225"/>
      <c r="AE44" s="197" t="s">
        <v>391</v>
      </c>
      <c r="AG44" s="226">
        <v>29000</v>
      </c>
      <c r="AH44" s="226"/>
      <c r="AK44" s="205">
        <f t="shared" si="1"/>
        <v>29000</v>
      </c>
    </row>
    <row r="45" spans="2:37" ht="13.5" customHeight="1">
      <c r="B45" s="223" t="s">
        <v>382</v>
      </c>
      <c r="C45" s="223"/>
      <c r="D45" s="223"/>
      <c r="E45" s="223"/>
      <c r="F45" s="197" t="s">
        <v>374</v>
      </c>
      <c r="H45" s="224">
        <v>45443</v>
      </c>
      <c r="I45" s="224"/>
      <c r="J45" s="224"/>
      <c r="L45" s="223" t="s">
        <v>392</v>
      </c>
      <c r="M45" s="223"/>
      <c r="N45" s="223"/>
      <c r="O45" s="223"/>
      <c r="P45" s="223"/>
      <c r="Q45" s="223"/>
      <c r="R45" s="223"/>
      <c r="S45" s="223"/>
      <c r="U45" s="223" t="s">
        <v>393</v>
      </c>
      <c r="V45" s="223"/>
      <c r="W45" s="223"/>
      <c r="X45" s="223"/>
      <c r="Y45" s="223"/>
      <c r="Z45" s="223"/>
      <c r="AB45" s="225">
        <v>3078</v>
      </c>
      <c r="AC45" s="225"/>
      <c r="AE45" s="197" t="s">
        <v>394</v>
      </c>
      <c r="AG45" s="226">
        <v>910000</v>
      </c>
      <c r="AH45" s="226"/>
      <c r="AK45" s="205">
        <f t="shared" si="1"/>
        <v>910000</v>
      </c>
    </row>
    <row r="46" spans="2:37" ht="13.5" customHeight="1">
      <c r="B46" s="223" t="s">
        <v>382</v>
      </c>
      <c r="C46" s="223"/>
      <c r="D46" s="223"/>
      <c r="E46" s="223"/>
      <c r="F46" s="197" t="s">
        <v>374</v>
      </c>
      <c r="H46" s="224">
        <v>45443</v>
      </c>
      <c r="I46" s="224"/>
      <c r="J46" s="224"/>
      <c r="L46" s="223" t="s">
        <v>395</v>
      </c>
      <c r="M46" s="223"/>
      <c r="N46" s="223"/>
      <c r="O46" s="223"/>
      <c r="P46" s="223"/>
      <c r="Q46" s="223"/>
      <c r="R46" s="223"/>
      <c r="S46" s="223"/>
      <c r="U46" s="223" t="s">
        <v>393</v>
      </c>
      <c r="V46" s="223"/>
      <c r="W46" s="223"/>
      <c r="X46" s="223"/>
      <c r="Y46" s="223"/>
      <c r="Z46" s="223"/>
      <c r="AB46" s="225">
        <v>3078</v>
      </c>
      <c r="AC46" s="225"/>
      <c r="AE46" s="197" t="s">
        <v>396</v>
      </c>
      <c r="AG46" s="226">
        <v>3200000</v>
      </c>
      <c r="AH46" s="226"/>
      <c r="AK46" s="205">
        <f t="shared" si="1"/>
        <v>3200000</v>
      </c>
    </row>
    <row r="47" spans="2:37" ht="13.5" customHeight="1">
      <c r="B47" s="223" t="s">
        <v>382</v>
      </c>
      <c r="C47" s="223"/>
      <c r="D47" s="223"/>
      <c r="E47" s="223"/>
      <c r="F47" s="197" t="s">
        <v>374</v>
      </c>
      <c r="H47" s="224">
        <v>45443</v>
      </c>
      <c r="I47" s="224"/>
      <c r="J47" s="224"/>
      <c r="L47" s="223" t="s">
        <v>397</v>
      </c>
      <c r="M47" s="223"/>
      <c r="N47" s="223"/>
      <c r="O47" s="223"/>
      <c r="P47" s="223"/>
      <c r="Q47" s="223"/>
      <c r="R47" s="223"/>
      <c r="S47" s="223"/>
      <c r="U47" s="223" t="s">
        <v>393</v>
      </c>
      <c r="V47" s="223"/>
      <c r="W47" s="223"/>
      <c r="X47" s="223"/>
      <c r="Y47" s="223"/>
      <c r="Z47" s="223"/>
      <c r="AB47" s="225">
        <v>3078</v>
      </c>
      <c r="AC47" s="225"/>
      <c r="AE47" s="197" t="s">
        <v>398</v>
      </c>
      <c r="AJ47" s="202">
        <v>10025.280000000001</v>
      </c>
      <c r="AK47" s="205">
        <f t="shared" si="1"/>
        <v>-10025.280000000001</v>
      </c>
    </row>
    <row r="48" spans="2:37" ht="13.5" customHeight="1">
      <c r="B48" s="223" t="s">
        <v>382</v>
      </c>
      <c r="C48" s="223"/>
      <c r="D48" s="223"/>
      <c r="E48" s="223"/>
      <c r="F48" s="197" t="s">
        <v>374</v>
      </c>
      <c r="H48" s="224">
        <v>45443</v>
      </c>
      <c r="I48" s="224"/>
      <c r="J48" s="224"/>
      <c r="L48" s="223" t="s">
        <v>399</v>
      </c>
      <c r="M48" s="223"/>
      <c r="N48" s="223"/>
      <c r="O48" s="223"/>
      <c r="P48" s="223"/>
      <c r="Q48" s="223"/>
      <c r="R48" s="223"/>
      <c r="S48" s="223"/>
      <c r="U48" s="223" t="s">
        <v>393</v>
      </c>
      <c r="V48" s="223"/>
      <c r="W48" s="223"/>
      <c r="X48" s="223"/>
      <c r="Y48" s="223"/>
      <c r="Z48" s="223"/>
      <c r="AB48" s="225">
        <v>3078</v>
      </c>
      <c r="AC48" s="225"/>
      <c r="AE48" s="197" t="s">
        <v>400</v>
      </c>
      <c r="AJ48" s="202">
        <v>35224.5</v>
      </c>
      <c r="AK48" s="205">
        <f t="shared" si="1"/>
        <v>-35224.5</v>
      </c>
    </row>
    <row r="49" spans="2:37" ht="13.5" customHeight="1">
      <c r="B49" s="223" t="s">
        <v>382</v>
      </c>
      <c r="C49" s="223"/>
      <c r="D49" s="223"/>
      <c r="E49" s="223"/>
      <c r="F49" s="197" t="s">
        <v>374</v>
      </c>
      <c r="H49" s="224">
        <v>45443</v>
      </c>
      <c r="I49" s="224"/>
      <c r="J49" s="224"/>
      <c r="L49" s="223" t="s">
        <v>401</v>
      </c>
      <c r="M49" s="223"/>
      <c r="N49" s="223"/>
      <c r="O49" s="223"/>
      <c r="P49" s="223"/>
      <c r="Q49" s="223"/>
      <c r="R49" s="223"/>
      <c r="S49" s="223"/>
      <c r="U49" s="223" t="s">
        <v>393</v>
      </c>
      <c r="V49" s="223"/>
      <c r="W49" s="223"/>
      <c r="X49" s="223"/>
      <c r="Y49" s="223"/>
      <c r="Z49" s="223"/>
      <c r="AB49" s="225">
        <v>3078</v>
      </c>
      <c r="AC49" s="225"/>
      <c r="AE49" s="197" t="s">
        <v>402</v>
      </c>
      <c r="AJ49" s="202">
        <v>24781.64</v>
      </c>
      <c r="AK49" s="205">
        <f t="shared" si="1"/>
        <v>-24781.64</v>
      </c>
    </row>
    <row r="50" spans="2:37" ht="13.5" customHeight="1">
      <c r="B50" s="223" t="s">
        <v>382</v>
      </c>
      <c r="C50" s="223"/>
      <c r="D50" s="223"/>
      <c r="E50" s="223"/>
      <c r="F50" s="197" t="s">
        <v>374</v>
      </c>
      <c r="H50" s="224">
        <v>45443</v>
      </c>
      <c r="I50" s="224"/>
      <c r="J50" s="224"/>
      <c r="L50" s="223" t="s">
        <v>403</v>
      </c>
      <c r="M50" s="223"/>
      <c r="N50" s="223"/>
      <c r="O50" s="223"/>
      <c r="P50" s="223"/>
      <c r="Q50" s="223"/>
      <c r="R50" s="223"/>
      <c r="S50" s="223"/>
      <c r="U50" s="223" t="s">
        <v>393</v>
      </c>
      <c r="V50" s="223"/>
      <c r="W50" s="223"/>
      <c r="X50" s="223"/>
      <c r="Y50" s="223"/>
      <c r="Z50" s="223"/>
      <c r="AB50" s="225">
        <v>3078</v>
      </c>
      <c r="AC50" s="225"/>
      <c r="AE50" s="197" t="s">
        <v>404</v>
      </c>
      <c r="AJ50" s="202">
        <v>111538.5</v>
      </c>
      <c r="AK50" s="205">
        <f t="shared" si="1"/>
        <v>-111538.5</v>
      </c>
    </row>
    <row r="51" spans="2:37" ht="13.5" customHeight="1">
      <c r="B51" s="223" t="s">
        <v>382</v>
      </c>
      <c r="C51" s="223"/>
      <c r="D51" s="223"/>
      <c r="E51" s="223"/>
      <c r="F51" s="197" t="s">
        <v>374</v>
      </c>
      <c r="H51" s="224">
        <v>45443</v>
      </c>
      <c r="I51" s="224"/>
      <c r="J51" s="224"/>
      <c r="L51" s="223" t="s">
        <v>405</v>
      </c>
      <c r="M51" s="223"/>
      <c r="N51" s="223"/>
      <c r="O51" s="223"/>
      <c r="P51" s="223"/>
      <c r="Q51" s="223"/>
      <c r="R51" s="223"/>
      <c r="S51" s="223"/>
      <c r="U51" s="223" t="s">
        <v>393</v>
      </c>
      <c r="V51" s="223"/>
      <c r="W51" s="223"/>
      <c r="X51" s="223"/>
      <c r="Y51" s="223"/>
      <c r="Z51" s="223"/>
      <c r="AB51" s="225">
        <v>3078</v>
      </c>
      <c r="AC51" s="225"/>
      <c r="AE51" s="197" t="s">
        <v>406</v>
      </c>
      <c r="AJ51" s="202">
        <v>4830</v>
      </c>
      <c r="AK51" s="205">
        <f t="shared" si="1"/>
        <v>-4830</v>
      </c>
    </row>
    <row r="52" spans="2:37" ht="13.5" customHeight="1">
      <c r="B52" s="223" t="s">
        <v>382</v>
      </c>
      <c r="C52" s="223"/>
      <c r="D52" s="223"/>
      <c r="E52" s="223"/>
      <c r="F52" s="197" t="s">
        <v>374</v>
      </c>
      <c r="H52" s="224">
        <v>45443</v>
      </c>
      <c r="I52" s="224"/>
      <c r="J52" s="224"/>
      <c r="L52" s="223" t="s">
        <v>407</v>
      </c>
      <c r="M52" s="223"/>
      <c r="N52" s="223"/>
      <c r="O52" s="223"/>
      <c r="P52" s="223"/>
      <c r="Q52" s="223"/>
      <c r="R52" s="223"/>
      <c r="S52" s="223"/>
      <c r="U52" s="223" t="s">
        <v>393</v>
      </c>
      <c r="V52" s="223"/>
      <c r="W52" s="223"/>
      <c r="X52" s="223"/>
      <c r="Y52" s="223"/>
      <c r="Z52" s="223"/>
      <c r="AB52" s="225">
        <v>3078</v>
      </c>
      <c r="AC52" s="225"/>
      <c r="AE52" s="197" t="s">
        <v>408</v>
      </c>
      <c r="AJ52" s="202">
        <v>55200</v>
      </c>
      <c r="AK52" s="205">
        <f t="shared" si="1"/>
        <v>-55200</v>
      </c>
    </row>
    <row r="53" spans="2:37" ht="13.5" customHeight="1">
      <c r="B53" s="197"/>
      <c r="C53" s="197"/>
      <c r="D53" s="197"/>
      <c r="E53" s="197"/>
      <c r="F53" s="197"/>
      <c r="H53" s="200"/>
      <c r="I53" s="200"/>
      <c r="J53" s="200"/>
      <c r="L53" s="197"/>
      <c r="M53" s="197"/>
      <c r="N53" s="197"/>
      <c r="O53" s="197"/>
      <c r="P53" s="197"/>
      <c r="Q53" s="197"/>
      <c r="R53" s="197"/>
      <c r="S53" s="197"/>
      <c r="U53" s="197"/>
      <c r="V53" s="197"/>
      <c r="W53" s="197"/>
      <c r="X53" s="197"/>
      <c r="Y53" s="197"/>
      <c r="Z53" s="197"/>
      <c r="AB53" s="201"/>
      <c r="AC53" s="201"/>
      <c r="AE53" s="197"/>
      <c r="AJ53" s="202"/>
    </row>
    <row r="54" spans="2:37" ht="13.5" customHeight="1">
      <c r="B54" s="223" t="s">
        <v>409</v>
      </c>
      <c r="C54" s="223"/>
      <c r="D54" s="223"/>
      <c r="E54" s="223"/>
      <c r="F54" s="197" t="s">
        <v>367</v>
      </c>
      <c r="H54" s="224">
        <v>45453</v>
      </c>
      <c r="I54" s="224"/>
      <c r="J54" s="224"/>
      <c r="L54" s="223" t="s">
        <v>410</v>
      </c>
      <c r="M54" s="223"/>
      <c r="N54" s="223"/>
      <c r="O54" s="223"/>
      <c r="P54" s="223"/>
      <c r="Q54" s="223"/>
      <c r="R54" s="223"/>
      <c r="S54" s="223"/>
      <c r="U54" s="223" t="s">
        <v>411</v>
      </c>
      <c r="V54" s="223"/>
      <c r="W54" s="223"/>
      <c r="X54" s="223"/>
      <c r="Y54" s="223"/>
      <c r="Z54" s="223"/>
      <c r="AB54" s="225">
        <v>3090</v>
      </c>
      <c r="AC54" s="225"/>
      <c r="AE54" s="197" t="s">
        <v>412</v>
      </c>
      <c r="AJ54" s="202">
        <v>10000</v>
      </c>
      <c r="AK54" s="205">
        <f t="shared" ref="AK54:AK107" si="2">AG54-AJ54</f>
        <v>-10000</v>
      </c>
    </row>
    <row r="55" spans="2:37" ht="13.5" customHeight="1">
      <c r="B55" s="223" t="s">
        <v>409</v>
      </c>
      <c r="C55" s="223"/>
      <c r="D55" s="223"/>
      <c r="E55" s="223"/>
      <c r="F55" s="197" t="s">
        <v>367</v>
      </c>
      <c r="H55" s="224">
        <v>45454</v>
      </c>
      <c r="I55" s="224"/>
      <c r="J55" s="224"/>
      <c r="L55" s="223" t="s">
        <v>389</v>
      </c>
      <c r="M55" s="223"/>
      <c r="N55" s="223"/>
      <c r="O55" s="223"/>
      <c r="P55" s="223"/>
      <c r="Q55" s="223"/>
      <c r="R55" s="223"/>
      <c r="S55" s="223"/>
      <c r="U55" s="223" t="s">
        <v>413</v>
      </c>
      <c r="V55" s="223"/>
      <c r="W55" s="223"/>
      <c r="X55" s="223"/>
      <c r="Y55" s="223"/>
      <c r="Z55" s="223"/>
      <c r="AB55" s="225">
        <v>3090</v>
      </c>
      <c r="AC55" s="225"/>
      <c r="AE55" s="197" t="s">
        <v>414</v>
      </c>
      <c r="AG55" s="226">
        <v>10000</v>
      </c>
      <c r="AH55" s="226"/>
      <c r="AK55" s="205">
        <f t="shared" si="2"/>
        <v>10000</v>
      </c>
    </row>
    <row r="56" spans="2:37" ht="13.5" customHeight="1">
      <c r="B56" s="223" t="s">
        <v>409</v>
      </c>
      <c r="C56" s="223"/>
      <c r="D56" s="223"/>
      <c r="E56" s="223"/>
      <c r="F56" s="197" t="s">
        <v>367</v>
      </c>
      <c r="H56" s="224">
        <v>45456</v>
      </c>
      <c r="I56" s="224"/>
      <c r="J56" s="224"/>
      <c r="L56" s="223" t="s">
        <v>415</v>
      </c>
      <c r="M56" s="223"/>
      <c r="N56" s="223"/>
      <c r="O56" s="223"/>
      <c r="P56" s="223"/>
      <c r="Q56" s="223"/>
      <c r="R56" s="223"/>
      <c r="S56" s="223"/>
      <c r="U56" s="223" t="s">
        <v>416</v>
      </c>
      <c r="V56" s="223"/>
      <c r="W56" s="223"/>
      <c r="X56" s="223"/>
      <c r="Y56" s="223"/>
      <c r="Z56" s="223"/>
      <c r="AB56" s="225">
        <v>3090</v>
      </c>
      <c r="AC56" s="225"/>
      <c r="AE56" s="197" t="s">
        <v>417</v>
      </c>
      <c r="AJ56" s="202">
        <v>88023.12</v>
      </c>
      <c r="AK56" s="205">
        <f t="shared" si="2"/>
        <v>-88023.12</v>
      </c>
    </row>
    <row r="57" spans="2:37" ht="13.5" customHeight="1">
      <c r="B57" s="223" t="s">
        <v>409</v>
      </c>
      <c r="C57" s="223"/>
      <c r="D57" s="223"/>
      <c r="E57" s="223"/>
      <c r="F57" s="197" t="s">
        <v>367</v>
      </c>
      <c r="H57" s="224">
        <v>45461</v>
      </c>
      <c r="I57" s="224"/>
      <c r="J57" s="224"/>
      <c r="L57" s="223" t="s">
        <v>418</v>
      </c>
      <c r="M57" s="223"/>
      <c r="N57" s="223"/>
      <c r="O57" s="223"/>
      <c r="P57" s="223"/>
      <c r="Q57" s="223"/>
      <c r="R57" s="223"/>
      <c r="S57" s="223"/>
      <c r="U57" s="223" t="s">
        <v>419</v>
      </c>
      <c r="V57" s="223"/>
      <c r="W57" s="223"/>
      <c r="X57" s="223"/>
      <c r="Y57" s="223"/>
      <c r="Z57" s="223"/>
      <c r="AB57" s="225">
        <v>3099</v>
      </c>
      <c r="AC57" s="225"/>
      <c r="AE57" s="197" t="s">
        <v>420</v>
      </c>
      <c r="AJ57" s="202">
        <v>19000</v>
      </c>
      <c r="AK57" s="205">
        <f t="shared" si="2"/>
        <v>-19000</v>
      </c>
    </row>
    <row r="58" spans="2:37" ht="13.5" customHeight="1">
      <c r="B58" s="223" t="s">
        <v>409</v>
      </c>
      <c r="C58" s="223"/>
      <c r="D58" s="223"/>
      <c r="E58" s="223"/>
      <c r="F58" s="197" t="s">
        <v>367</v>
      </c>
      <c r="H58" s="224">
        <v>45462</v>
      </c>
      <c r="I58" s="224"/>
      <c r="J58" s="224"/>
      <c r="L58" s="223" t="s">
        <v>421</v>
      </c>
      <c r="M58" s="223"/>
      <c r="N58" s="223"/>
      <c r="O58" s="223"/>
      <c r="P58" s="223"/>
      <c r="Q58" s="223"/>
      <c r="R58" s="223"/>
      <c r="S58" s="223"/>
      <c r="U58" s="223" t="s">
        <v>422</v>
      </c>
      <c r="V58" s="223"/>
      <c r="W58" s="223"/>
      <c r="X58" s="223"/>
      <c r="Y58" s="223"/>
      <c r="Z58" s="223"/>
      <c r="AB58" s="225">
        <v>3099</v>
      </c>
      <c r="AC58" s="225"/>
      <c r="AE58" s="197" t="s">
        <v>423</v>
      </c>
      <c r="AG58" s="226">
        <v>19000</v>
      </c>
      <c r="AH58" s="226"/>
      <c r="AK58" s="205">
        <f t="shared" si="2"/>
        <v>19000</v>
      </c>
    </row>
    <row r="59" spans="2:37" ht="13.5" customHeight="1">
      <c r="B59" s="223" t="s">
        <v>409</v>
      </c>
      <c r="C59" s="223"/>
      <c r="D59" s="223"/>
      <c r="E59" s="223"/>
      <c r="F59" s="197" t="s">
        <v>367</v>
      </c>
      <c r="H59" s="224">
        <v>45463</v>
      </c>
      <c r="I59" s="224"/>
      <c r="J59" s="224"/>
      <c r="L59" s="223" t="s">
        <v>418</v>
      </c>
      <c r="M59" s="223"/>
      <c r="N59" s="223"/>
      <c r="O59" s="223"/>
      <c r="P59" s="223"/>
      <c r="Q59" s="223"/>
      <c r="R59" s="223"/>
      <c r="S59" s="223"/>
      <c r="U59" s="223" t="s">
        <v>424</v>
      </c>
      <c r="V59" s="223"/>
      <c r="W59" s="223"/>
      <c r="X59" s="223"/>
      <c r="Y59" s="223"/>
      <c r="Z59" s="223"/>
      <c r="AB59" s="225">
        <v>3099</v>
      </c>
      <c r="AC59" s="225"/>
      <c r="AE59" s="197" t="s">
        <v>425</v>
      </c>
      <c r="AJ59" s="202">
        <v>400</v>
      </c>
      <c r="AK59" s="205">
        <f t="shared" si="2"/>
        <v>-400</v>
      </c>
    </row>
    <row r="60" spans="2:37" ht="13.5" customHeight="1">
      <c r="B60" s="223" t="s">
        <v>409</v>
      </c>
      <c r="C60" s="223"/>
      <c r="D60" s="223"/>
      <c r="E60" s="223"/>
      <c r="F60" s="197" t="s">
        <v>367</v>
      </c>
      <c r="H60" s="224">
        <v>45469</v>
      </c>
      <c r="I60" s="224"/>
      <c r="J60" s="224"/>
      <c r="L60" s="223" t="s">
        <v>421</v>
      </c>
      <c r="M60" s="223"/>
      <c r="N60" s="223"/>
      <c r="O60" s="223"/>
      <c r="P60" s="223"/>
      <c r="Q60" s="223"/>
      <c r="R60" s="223"/>
      <c r="S60" s="223"/>
      <c r="U60" s="223" t="s">
        <v>426</v>
      </c>
      <c r="V60" s="223"/>
      <c r="W60" s="223"/>
      <c r="X60" s="223"/>
      <c r="Y60" s="223"/>
      <c r="Z60" s="223"/>
      <c r="AB60" s="225">
        <v>3099</v>
      </c>
      <c r="AC60" s="225"/>
      <c r="AE60" s="197" t="s">
        <v>427</v>
      </c>
      <c r="AG60" s="226">
        <v>400</v>
      </c>
      <c r="AH60" s="226"/>
      <c r="AK60" s="205">
        <f t="shared" si="2"/>
        <v>400</v>
      </c>
    </row>
    <row r="61" spans="2:37" ht="13.5" customHeight="1">
      <c r="B61" s="223" t="s">
        <v>409</v>
      </c>
      <c r="C61" s="223"/>
      <c r="D61" s="223"/>
      <c r="E61" s="223"/>
      <c r="F61" s="197" t="s">
        <v>367</v>
      </c>
      <c r="H61" s="224">
        <v>45471</v>
      </c>
      <c r="I61" s="224"/>
      <c r="J61" s="224"/>
      <c r="L61" s="223" t="s">
        <v>428</v>
      </c>
      <c r="M61" s="223"/>
      <c r="N61" s="223"/>
      <c r="O61" s="223"/>
      <c r="P61" s="223"/>
      <c r="Q61" s="223"/>
      <c r="R61" s="223"/>
      <c r="S61" s="223"/>
      <c r="U61" s="223" t="s">
        <v>429</v>
      </c>
      <c r="V61" s="223"/>
      <c r="W61" s="223"/>
      <c r="X61" s="223"/>
      <c r="Y61" s="223"/>
      <c r="Z61" s="223"/>
      <c r="AB61" s="225">
        <v>3099</v>
      </c>
      <c r="AC61" s="225"/>
      <c r="AE61" s="197" t="s">
        <v>430</v>
      </c>
      <c r="AJ61" s="202">
        <v>3200000</v>
      </c>
      <c r="AK61" s="205">
        <f t="shared" si="2"/>
        <v>-3200000</v>
      </c>
    </row>
    <row r="62" spans="2:37" ht="13.5" customHeight="1">
      <c r="B62" s="223" t="s">
        <v>409</v>
      </c>
      <c r="C62" s="223"/>
      <c r="D62" s="223"/>
      <c r="E62" s="223"/>
      <c r="F62" s="197" t="s">
        <v>374</v>
      </c>
      <c r="H62" s="224">
        <v>45473</v>
      </c>
      <c r="I62" s="224"/>
      <c r="J62" s="224"/>
      <c r="L62" s="223" t="s">
        <v>431</v>
      </c>
      <c r="M62" s="223"/>
      <c r="N62" s="223"/>
      <c r="O62" s="223"/>
      <c r="P62" s="223"/>
      <c r="Q62" s="223"/>
      <c r="R62" s="223"/>
      <c r="S62" s="223"/>
      <c r="U62" s="223" t="s">
        <v>432</v>
      </c>
      <c r="V62" s="223"/>
      <c r="W62" s="223"/>
      <c r="X62" s="223"/>
      <c r="Y62" s="223"/>
      <c r="Z62" s="223"/>
      <c r="AB62" s="225">
        <v>3107</v>
      </c>
      <c r="AC62" s="225"/>
      <c r="AE62" s="197" t="s">
        <v>433</v>
      </c>
      <c r="AG62" s="226">
        <v>88023.12</v>
      </c>
      <c r="AH62" s="226"/>
      <c r="AK62" s="205">
        <f t="shared" si="2"/>
        <v>88023.12</v>
      </c>
    </row>
    <row r="63" spans="2:37" ht="13.5" customHeight="1">
      <c r="B63" s="223" t="s">
        <v>409</v>
      </c>
      <c r="C63" s="223"/>
      <c r="D63" s="223"/>
      <c r="E63" s="223"/>
      <c r="F63" s="197" t="s">
        <v>374</v>
      </c>
      <c r="H63" s="224">
        <v>45473</v>
      </c>
      <c r="I63" s="224"/>
      <c r="J63" s="224"/>
      <c r="L63" s="223" t="s">
        <v>434</v>
      </c>
      <c r="M63" s="223"/>
      <c r="N63" s="223"/>
      <c r="O63" s="223"/>
      <c r="P63" s="223"/>
      <c r="Q63" s="223"/>
      <c r="R63" s="223"/>
      <c r="S63" s="223"/>
      <c r="U63" s="223" t="s">
        <v>432</v>
      </c>
      <c r="V63" s="223"/>
      <c r="W63" s="223"/>
      <c r="X63" s="223"/>
      <c r="Y63" s="223"/>
      <c r="Z63" s="223"/>
      <c r="AB63" s="225">
        <v>3107</v>
      </c>
      <c r="AC63" s="225"/>
      <c r="AE63" s="197" t="s">
        <v>435</v>
      </c>
      <c r="AJ63" s="202">
        <v>4953.12</v>
      </c>
      <c r="AK63" s="205">
        <f t="shared" si="2"/>
        <v>-4953.12</v>
      </c>
    </row>
    <row r="64" spans="2:37" ht="13.5" customHeight="1">
      <c r="B64" s="223" t="s">
        <v>409</v>
      </c>
      <c r="C64" s="223"/>
      <c r="D64" s="223"/>
      <c r="E64" s="223"/>
      <c r="F64" s="197" t="s">
        <v>374</v>
      </c>
      <c r="H64" s="224">
        <v>45473</v>
      </c>
      <c r="I64" s="224"/>
      <c r="J64" s="224"/>
      <c r="L64" s="223" t="s">
        <v>436</v>
      </c>
      <c r="M64" s="223"/>
      <c r="N64" s="223"/>
      <c r="O64" s="223"/>
      <c r="P64" s="223"/>
      <c r="Q64" s="223"/>
      <c r="R64" s="223"/>
      <c r="S64" s="223"/>
      <c r="U64" s="223" t="s">
        <v>432</v>
      </c>
      <c r="V64" s="223"/>
      <c r="W64" s="223"/>
      <c r="X64" s="223"/>
      <c r="Y64" s="223"/>
      <c r="Z64" s="223"/>
      <c r="AB64" s="225">
        <v>3107</v>
      </c>
      <c r="AC64" s="225"/>
      <c r="AE64" s="197" t="s">
        <v>437</v>
      </c>
      <c r="AJ64" s="202">
        <v>1029.93</v>
      </c>
      <c r="AK64" s="205">
        <f t="shared" si="2"/>
        <v>-1029.93</v>
      </c>
    </row>
    <row r="65" spans="2:39" ht="13.5" customHeight="1">
      <c r="B65" s="223" t="s">
        <v>409</v>
      </c>
      <c r="C65" s="223"/>
      <c r="D65" s="223"/>
      <c r="E65" s="223"/>
      <c r="F65" s="197" t="s">
        <v>374</v>
      </c>
      <c r="H65" s="224">
        <v>45473</v>
      </c>
      <c r="I65" s="224"/>
      <c r="J65" s="224"/>
      <c r="L65" s="223" t="s">
        <v>438</v>
      </c>
      <c r="M65" s="223"/>
      <c r="N65" s="223"/>
      <c r="O65" s="223"/>
      <c r="P65" s="223"/>
      <c r="Q65" s="223"/>
      <c r="R65" s="223"/>
      <c r="S65" s="223"/>
      <c r="U65" s="223" t="s">
        <v>432</v>
      </c>
      <c r="V65" s="223"/>
      <c r="W65" s="223"/>
      <c r="X65" s="223"/>
      <c r="Y65" s="223"/>
      <c r="Z65" s="223"/>
      <c r="AB65" s="225">
        <v>3107</v>
      </c>
      <c r="AC65" s="225"/>
      <c r="AE65" s="197" t="s">
        <v>439</v>
      </c>
      <c r="AJ65" s="202">
        <v>1883.7</v>
      </c>
      <c r="AK65" s="205">
        <f t="shared" si="2"/>
        <v>-1883.7</v>
      </c>
    </row>
    <row r="66" spans="2:39" ht="13.5" customHeight="1">
      <c r="B66" s="223" t="s">
        <v>409</v>
      </c>
      <c r="C66" s="223"/>
      <c r="D66" s="223"/>
      <c r="E66" s="223"/>
      <c r="F66" s="197" t="s">
        <v>374</v>
      </c>
      <c r="H66" s="224">
        <v>45473</v>
      </c>
      <c r="I66" s="224"/>
      <c r="J66" s="224"/>
      <c r="L66" s="223" t="s">
        <v>440</v>
      </c>
      <c r="M66" s="223"/>
      <c r="N66" s="223"/>
      <c r="O66" s="223"/>
      <c r="P66" s="223"/>
      <c r="Q66" s="223"/>
      <c r="R66" s="223"/>
      <c r="S66" s="223"/>
      <c r="U66" s="223" t="s">
        <v>432</v>
      </c>
      <c r="V66" s="223"/>
      <c r="W66" s="223"/>
      <c r="X66" s="223"/>
      <c r="Y66" s="223"/>
      <c r="Z66" s="223"/>
      <c r="AB66" s="225">
        <v>3107</v>
      </c>
      <c r="AC66" s="225"/>
      <c r="AE66" s="197" t="s">
        <v>441</v>
      </c>
      <c r="AJ66" s="202">
        <v>3837.18</v>
      </c>
      <c r="AK66" s="205">
        <f t="shared" si="2"/>
        <v>-3837.18</v>
      </c>
    </row>
    <row r="67" spans="2:39" ht="13.5" customHeight="1">
      <c r="B67" s="223" t="s">
        <v>409</v>
      </c>
      <c r="C67" s="223"/>
      <c r="D67" s="223"/>
      <c r="E67" s="223"/>
      <c r="F67" s="197" t="s">
        <v>374</v>
      </c>
      <c r="H67" s="224">
        <v>45473</v>
      </c>
      <c r="I67" s="224"/>
      <c r="J67" s="224"/>
      <c r="L67" s="223" t="s">
        <v>442</v>
      </c>
      <c r="M67" s="223"/>
      <c r="N67" s="223"/>
      <c r="O67" s="223"/>
      <c r="P67" s="223"/>
      <c r="Q67" s="223"/>
      <c r="R67" s="223"/>
      <c r="S67" s="223"/>
      <c r="U67" s="223" t="s">
        <v>432</v>
      </c>
      <c r="V67" s="223"/>
      <c r="W67" s="223"/>
      <c r="X67" s="223"/>
      <c r="Y67" s="223"/>
      <c r="Z67" s="223"/>
      <c r="AB67" s="225">
        <v>3107</v>
      </c>
      <c r="AC67" s="225"/>
      <c r="AE67" s="197" t="s">
        <v>443</v>
      </c>
      <c r="AJ67" s="202">
        <v>2273.94</v>
      </c>
      <c r="AK67" s="205">
        <f t="shared" si="2"/>
        <v>-2273.94</v>
      </c>
    </row>
    <row r="68" spans="2:39" ht="13.5" customHeight="1">
      <c r="B68" s="223" t="s">
        <v>409</v>
      </c>
      <c r="C68" s="223"/>
      <c r="D68" s="223"/>
      <c r="E68" s="223"/>
      <c r="F68" s="197" t="s">
        <v>374</v>
      </c>
      <c r="H68" s="224">
        <v>45473</v>
      </c>
      <c r="I68" s="224"/>
      <c r="J68" s="224"/>
      <c r="L68" s="223" t="s">
        <v>444</v>
      </c>
      <c r="M68" s="223"/>
      <c r="N68" s="223"/>
      <c r="O68" s="223"/>
      <c r="P68" s="223"/>
      <c r="Q68" s="223"/>
      <c r="R68" s="223"/>
      <c r="S68" s="223"/>
      <c r="U68" s="223" t="s">
        <v>432</v>
      </c>
      <c r="V68" s="223"/>
      <c r="W68" s="223"/>
      <c r="X68" s="223"/>
      <c r="Y68" s="223"/>
      <c r="Z68" s="223"/>
      <c r="AB68" s="225">
        <v>3107</v>
      </c>
      <c r="AC68" s="225"/>
      <c r="AE68" s="197" t="s">
        <v>445</v>
      </c>
      <c r="AJ68" s="202">
        <v>1626.45</v>
      </c>
      <c r="AK68" s="205">
        <f t="shared" si="2"/>
        <v>-1626.45</v>
      </c>
    </row>
    <row r="69" spans="2:39" ht="13.5" customHeight="1">
      <c r="B69" s="223" t="s">
        <v>409</v>
      </c>
      <c r="C69" s="223"/>
      <c r="D69" s="223"/>
      <c r="E69" s="223"/>
      <c r="F69" s="197" t="s">
        <v>374</v>
      </c>
      <c r="H69" s="224">
        <v>45473</v>
      </c>
      <c r="I69" s="224"/>
      <c r="J69" s="224"/>
      <c r="L69" s="223" t="s">
        <v>446</v>
      </c>
      <c r="M69" s="223"/>
      <c r="N69" s="223"/>
      <c r="O69" s="223"/>
      <c r="P69" s="223"/>
      <c r="Q69" s="223"/>
      <c r="R69" s="223"/>
      <c r="S69" s="223"/>
      <c r="U69" s="223" t="s">
        <v>432</v>
      </c>
      <c r="V69" s="223"/>
      <c r="W69" s="223"/>
      <c r="X69" s="223"/>
      <c r="Y69" s="223"/>
      <c r="Z69" s="223"/>
      <c r="AB69" s="225">
        <v>3107</v>
      </c>
      <c r="AC69" s="225"/>
      <c r="AE69" s="197" t="s">
        <v>447</v>
      </c>
      <c r="AJ69" s="202">
        <v>6226.35</v>
      </c>
      <c r="AK69" s="205">
        <f t="shared" si="2"/>
        <v>-6226.35</v>
      </c>
    </row>
    <row r="70" spans="2:39" ht="13.5" customHeight="1">
      <c r="B70" s="223" t="s">
        <v>409</v>
      </c>
      <c r="C70" s="223"/>
      <c r="D70" s="223"/>
      <c r="E70" s="223"/>
      <c r="F70" s="197" t="s">
        <v>374</v>
      </c>
      <c r="H70" s="224">
        <v>45473</v>
      </c>
      <c r="I70" s="224"/>
      <c r="J70" s="224"/>
      <c r="L70" s="223" t="s">
        <v>448</v>
      </c>
      <c r="M70" s="223"/>
      <c r="N70" s="223"/>
      <c r="O70" s="223"/>
      <c r="P70" s="223"/>
      <c r="Q70" s="223"/>
      <c r="R70" s="223"/>
      <c r="S70" s="223"/>
      <c r="U70" s="223" t="s">
        <v>432</v>
      </c>
      <c r="V70" s="223"/>
      <c r="W70" s="223"/>
      <c r="X70" s="223"/>
      <c r="Y70" s="223"/>
      <c r="Z70" s="223"/>
      <c r="AB70" s="225">
        <v>3107</v>
      </c>
      <c r="AC70" s="225"/>
      <c r="AE70" s="197" t="s">
        <v>449</v>
      </c>
      <c r="AJ70" s="202">
        <v>49348.78</v>
      </c>
      <c r="AK70" s="205">
        <f t="shared" si="2"/>
        <v>-49348.78</v>
      </c>
    </row>
    <row r="71" spans="2:39" ht="13.5" customHeight="1">
      <c r="B71" s="223" t="s">
        <v>409</v>
      </c>
      <c r="C71" s="223"/>
      <c r="D71" s="223"/>
      <c r="E71" s="223"/>
      <c r="F71" s="197" t="s">
        <v>374</v>
      </c>
      <c r="H71" s="224">
        <v>45473</v>
      </c>
      <c r="I71" s="224"/>
      <c r="J71" s="224"/>
      <c r="L71" s="223" t="s">
        <v>450</v>
      </c>
      <c r="M71" s="223"/>
      <c r="N71" s="223"/>
      <c r="O71" s="223"/>
      <c r="P71" s="223"/>
      <c r="Q71" s="223"/>
      <c r="R71" s="223"/>
      <c r="S71" s="223"/>
      <c r="U71" s="223" t="s">
        <v>432</v>
      </c>
      <c r="V71" s="223"/>
      <c r="W71" s="223"/>
      <c r="X71" s="223"/>
      <c r="Y71" s="223"/>
      <c r="Z71" s="223"/>
      <c r="AB71" s="225">
        <v>3107</v>
      </c>
      <c r="AC71" s="225"/>
      <c r="AE71" s="197" t="s">
        <v>451</v>
      </c>
      <c r="AJ71" s="202">
        <v>11404.55</v>
      </c>
      <c r="AK71" s="205">
        <f t="shared" si="2"/>
        <v>-11404.55</v>
      </c>
    </row>
    <row r="72" spans="2:39" ht="13.5" customHeight="1">
      <c r="B72" s="223" t="s">
        <v>409</v>
      </c>
      <c r="C72" s="223"/>
      <c r="D72" s="223"/>
      <c r="E72" s="223"/>
      <c r="F72" s="197" t="s">
        <v>374</v>
      </c>
      <c r="H72" s="224">
        <v>45473</v>
      </c>
      <c r="I72" s="224"/>
      <c r="J72" s="224"/>
      <c r="L72" s="223" t="s">
        <v>452</v>
      </c>
      <c r="M72" s="223"/>
      <c r="N72" s="223"/>
      <c r="O72" s="223"/>
      <c r="P72" s="223"/>
      <c r="Q72" s="223"/>
      <c r="R72" s="223"/>
      <c r="S72" s="223"/>
      <c r="U72" s="223" t="s">
        <v>432</v>
      </c>
      <c r="V72" s="223"/>
      <c r="W72" s="223"/>
      <c r="X72" s="223"/>
      <c r="Y72" s="223"/>
      <c r="Z72" s="223"/>
      <c r="AB72" s="225">
        <v>3107</v>
      </c>
      <c r="AC72" s="225"/>
      <c r="AE72" s="197" t="s">
        <v>453</v>
      </c>
      <c r="AJ72" s="202">
        <v>55200</v>
      </c>
      <c r="AK72" s="205">
        <f t="shared" si="2"/>
        <v>-55200</v>
      </c>
    </row>
    <row r="73" spans="2:39" ht="13.5" customHeight="1">
      <c r="B73" s="223" t="s">
        <v>409</v>
      </c>
      <c r="C73" s="223"/>
      <c r="D73" s="223"/>
      <c r="E73" s="223"/>
      <c r="F73" s="197" t="s">
        <v>374</v>
      </c>
      <c r="H73" s="224">
        <v>45473</v>
      </c>
      <c r="I73" s="224"/>
      <c r="J73" s="224"/>
      <c r="L73" s="223" t="s">
        <v>454</v>
      </c>
      <c r="M73" s="223"/>
      <c r="N73" s="223"/>
      <c r="O73" s="223"/>
      <c r="P73" s="223"/>
      <c r="Q73" s="223"/>
      <c r="R73" s="223"/>
      <c r="S73" s="223"/>
      <c r="U73" s="223" t="s">
        <v>455</v>
      </c>
      <c r="V73" s="223"/>
      <c r="W73" s="223"/>
      <c r="X73" s="223"/>
      <c r="Y73" s="223"/>
      <c r="Z73" s="223"/>
      <c r="AB73" s="225">
        <v>3128</v>
      </c>
      <c r="AC73" s="225"/>
      <c r="AE73" s="197" t="s">
        <v>456</v>
      </c>
      <c r="AJ73" s="202">
        <v>506</v>
      </c>
      <c r="AK73" s="205">
        <f t="shared" si="2"/>
        <v>-506</v>
      </c>
    </row>
    <row r="74" spans="2:39" ht="13.5" customHeight="1">
      <c r="B74" s="197"/>
      <c r="C74" s="197"/>
      <c r="D74" s="197"/>
      <c r="E74" s="197"/>
      <c r="F74" s="197"/>
      <c r="H74" s="200"/>
      <c r="I74" s="200"/>
      <c r="J74" s="200"/>
      <c r="L74" s="197"/>
      <c r="M74" s="197"/>
      <c r="N74" s="197"/>
      <c r="O74" s="197"/>
      <c r="P74" s="197"/>
      <c r="Q74" s="197"/>
      <c r="R74" s="197"/>
      <c r="S74" s="197"/>
      <c r="U74" s="197"/>
      <c r="V74" s="197"/>
      <c r="W74" s="197"/>
      <c r="X74" s="197"/>
      <c r="Y74" s="197"/>
      <c r="Z74" s="197"/>
      <c r="AB74" s="201"/>
      <c r="AC74" s="201"/>
      <c r="AE74" s="197"/>
      <c r="AJ74" s="202"/>
    </row>
    <row r="75" spans="2:39" ht="13.5" customHeight="1">
      <c r="B75" s="223" t="s">
        <v>457</v>
      </c>
      <c r="C75" s="223"/>
      <c r="D75" s="223"/>
      <c r="E75" s="223"/>
      <c r="F75" s="197" t="s">
        <v>367</v>
      </c>
      <c r="H75" s="224">
        <v>45474</v>
      </c>
      <c r="I75" s="224"/>
      <c r="J75" s="224"/>
      <c r="L75" s="223" t="s">
        <v>458</v>
      </c>
      <c r="M75" s="223"/>
      <c r="N75" s="223"/>
      <c r="O75" s="223"/>
      <c r="P75" s="223"/>
      <c r="Q75" s="223"/>
      <c r="R75" s="223"/>
      <c r="S75" s="223"/>
      <c r="U75" s="223" t="s">
        <v>459</v>
      </c>
      <c r="V75" s="223"/>
      <c r="W75" s="223"/>
      <c r="X75" s="223"/>
      <c r="Y75" s="223"/>
      <c r="Z75" s="223"/>
      <c r="AB75" s="225">
        <v>3129</v>
      </c>
      <c r="AC75" s="225"/>
      <c r="AE75" s="197" t="s">
        <v>460</v>
      </c>
      <c r="AJ75" s="202">
        <v>15000</v>
      </c>
      <c r="AK75" s="205">
        <f t="shared" si="2"/>
        <v>-15000</v>
      </c>
    </row>
    <row r="76" spans="2:39" ht="13.5" customHeight="1">
      <c r="B76" s="223" t="s">
        <v>457</v>
      </c>
      <c r="C76" s="223"/>
      <c r="D76" s="223"/>
      <c r="E76" s="223"/>
      <c r="F76" s="197" t="s">
        <v>367</v>
      </c>
      <c r="H76" s="224">
        <v>45478</v>
      </c>
      <c r="I76" s="224"/>
      <c r="J76" s="224"/>
      <c r="L76" s="223" t="s">
        <v>458</v>
      </c>
      <c r="M76" s="223"/>
      <c r="N76" s="223"/>
      <c r="O76" s="223"/>
      <c r="P76" s="223"/>
      <c r="Q76" s="223"/>
      <c r="R76" s="223"/>
      <c r="S76" s="223"/>
      <c r="U76" s="223" t="s">
        <v>461</v>
      </c>
      <c r="V76" s="223"/>
      <c r="W76" s="223"/>
      <c r="X76" s="223"/>
      <c r="Y76" s="223"/>
      <c r="Z76" s="223"/>
      <c r="AB76" s="225">
        <v>3129</v>
      </c>
      <c r="AC76" s="225"/>
      <c r="AE76" s="197" t="s">
        <v>462</v>
      </c>
      <c r="AG76" s="226">
        <v>15000</v>
      </c>
      <c r="AH76" s="226"/>
      <c r="AK76" s="205">
        <f t="shared" si="2"/>
        <v>15000</v>
      </c>
    </row>
    <row r="77" spans="2:39" ht="13.5" customHeight="1">
      <c r="B77" s="223" t="s">
        <v>457</v>
      </c>
      <c r="C77" s="223"/>
      <c r="D77" s="223"/>
      <c r="E77" s="223"/>
      <c r="F77" s="197" t="s">
        <v>374</v>
      </c>
      <c r="H77" s="224">
        <v>45504</v>
      </c>
      <c r="I77" s="224"/>
      <c r="J77" s="224"/>
      <c r="L77" s="223" t="s">
        <v>463</v>
      </c>
      <c r="M77" s="223"/>
      <c r="N77" s="223"/>
      <c r="O77" s="223"/>
      <c r="P77" s="223"/>
      <c r="Q77" s="223"/>
      <c r="R77" s="223"/>
      <c r="S77" s="223"/>
      <c r="U77" s="223" t="s">
        <v>464</v>
      </c>
      <c r="V77" s="223"/>
      <c r="W77" s="223"/>
      <c r="X77" s="223"/>
      <c r="Y77" s="223"/>
      <c r="Z77" s="223"/>
      <c r="AB77" s="225">
        <v>3160</v>
      </c>
      <c r="AC77" s="225"/>
      <c r="AE77" s="197" t="s">
        <v>465</v>
      </c>
      <c r="AJ77" s="202">
        <v>55200</v>
      </c>
      <c r="AK77" s="205">
        <f t="shared" si="2"/>
        <v>-55200</v>
      </c>
      <c r="AM77" s="196" t="s">
        <v>533</v>
      </c>
    </row>
    <row r="78" spans="2:39" ht="13.5" customHeight="1">
      <c r="B78" s="197"/>
      <c r="C78" s="197"/>
      <c r="D78" s="197"/>
      <c r="E78" s="197"/>
      <c r="F78" s="197"/>
      <c r="H78" s="200"/>
      <c r="I78" s="200"/>
      <c r="J78" s="200"/>
      <c r="L78" s="197"/>
      <c r="M78" s="197"/>
      <c r="N78" s="197"/>
      <c r="O78" s="197"/>
      <c r="P78" s="197"/>
      <c r="Q78" s="197"/>
      <c r="R78" s="197"/>
      <c r="S78" s="197"/>
      <c r="U78" s="197"/>
      <c r="V78" s="197"/>
      <c r="W78" s="197"/>
      <c r="X78" s="197"/>
      <c r="Y78" s="197"/>
      <c r="Z78" s="197"/>
      <c r="AB78" s="201"/>
      <c r="AC78" s="201"/>
      <c r="AE78" s="197"/>
      <c r="AJ78" s="202"/>
    </row>
    <row r="79" spans="2:39" ht="13.5" customHeight="1">
      <c r="B79" s="223" t="s">
        <v>466</v>
      </c>
      <c r="C79" s="223"/>
      <c r="D79" s="223"/>
      <c r="E79" s="223"/>
      <c r="F79" s="197" t="s">
        <v>363</v>
      </c>
      <c r="H79" s="224">
        <v>45449</v>
      </c>
      <c r="I79" s="224"/>
      <c r="J79" s="224"/>
      <c r="L79" s="223" t="s">
        <v>467</v>
      </c>
      <c r="M79" s="223"/>
      <c r="N79" s="223"/>
      <c r="O79" s="223"/>
      <c r="P79" s="223"/>
      <c r="Q79" s="223"/>
      <c r="R79" s="223"/>
      <c r="S79" s="223"/>
      <c r="U79" s="223" t="s">
        <v>468</v>
      </c>
      <c r="V79" s="223"/>
      <c r="W79" s="223"/>
      <c r="X79" s="223"/>
      <c r="Y79" s="223"/>
      <c r="Z79" s="223"/>
      <c r="AB79" s="225">
        <v>3171</v>
      </c>
      <c r="AC79" s="225"/>
      <c r="AE79" s="197" t="s">
        <v>469</v>
      </c>
      <c r="AG79" s="226">
        <v>24805.91</v>
      </c>
      <c r="AH79" s="226"/>
      <c r="AK79" s="206">
        <f t="shared" si="2"/>
        <v>24805.91</v>
      </c>
      <c r="AM79" s="22" t="s">
        <v>289</v>
      </c>
    </row>
    <row r="80" spans="2:39" ht="13.5" customHeight="1">
      <c r="B80" s="223" t="s">
        <v>466</v>
      </c>
      <c r="C80" s="223"/>
      <c r="D80" s="223"/>
      <c r="E80" s="223"/>
      <c r="F80" s="197" t="s">
        <v>367</v>
      </c>
      <c r="H80" s="224">
        <v>45512</v>
      </c>
      <c r="I80" s="224"/>
      <c r="J80" s="224"/>
      <c r="L80" s="223" t="s">
        <v>470</v>
      </c>
      <c r="M80" s="223"/>
      <c r="N80" s="223"/>
      <c r="O80" s="223"/>
      <c r="P80" s="223"/>
      <c r="Q80" s="223"/>
      <c r="R80" s="223"/>
      <c r="S80" s="223"/>
      <c r="U80" s="223" t="s">
        <v>471</v>
      </c>
      <c r="V80" s="223"/>
      <c r="W80" s="223"/>
      <c r="X80" s="223"/>
      <c r="Y80" s="223"/>
      <c r="Z80" s="223"/>
      <c r="AB80" s="225">
        <v>3174</v>
      </c>
      <c r="AC80" s="225"/>
      <c r="AE80" s="197" t="s">
        <v>472</v>
      </c>
      <c r="AJ80" s="202">
        <v>3500</v>
      </c>
      <c r="AK80" s="207">
        <f t="shared" si="2"/>
        <v>-3500</v>
      </c>
    </row>
    <row r="81" spans="2:39" ht="13.5" customHeight="1">
      <c r="B81" s="223" t="s">
        <v>466</v>
      </c>
      <c r="C81" s="223"/>
      <c r="D81" s="223"/>
      <c r="E81" s="223"/>
      <c r="F81" s="197" t="s">
        <v>367</v>
      </c>
      <c r="H81" s="224">
        <v>45514</v>
      </c>
      <c r="I81" s="224"/>
      <c r="J81" s="224"/>
      <c r="L81" s="223" t="s">
        <v>470</v>
      </c>
      <c r="M81" s="223"/>
      <c r="N81" s="223"/>
      <c r="O81" s="223"/>
      <c r="P81" s="223"/>
      <c r="Q81" s="223"/>
      <c r="R81" s="223"/>
      <c r="S81" s="223"/>
      <c r="U81" s="223" t="s">
        <v>473</v>
      </c>
      <c r="V81" s="223"/>
      <c r="W81" s="223"/>
      <c r="X81" s="223"/>
      <c r="Y81" s="223"/>
      <c r="Z81" s="223"/>
      <c r="AB81" s="225">
        <v>3174</v>
      </c>
      <c r="AC81" s="225"/>
      <c r="AE81" s="197" t="s">
        <v>474</v>
      </c>
      <c r="AJ81" s="202">
        <v>25500</v>
      </c>
      <c r="AK81" s="207">
        <f t="shared" si="2"/>
        <v>-25500</v>
      </c>
    </row>
    <row r="82" spans="2:39" ht="13.5" customHeight="1">
      <c r="B82" s="223" t="s">
        <v>466</v>
      </c>
      <c r="C82" s="223"/>
      <c r="D82" s="223"/>
      <c r="E82" s="223"/>
      <c r="F82" s="197" t="s">
        <v>367</v>
      </c>
      <c r="H82" s="224">
        <v>45516</v>
      </c>
      <c r="I82" s="224"/>
      <c r="J82" s="224"/>
      <c r="L82" s="223" t="s">
        <v>389</v>
      </c>
      <c r="M82" s="223"/>
      <c r="N82" s="223"/>
      <c r="O82" s="223"/>
      <c r="P82" s="223"/>
      <c r="Q82" s="223"/>
      <c r="R82" s="223"/>
      <c r="S82" s="223"/>
      <c r="U82" s="223" t="s">
        <v>475</v>
      </c>
      <c r="V82" s="223"/>
      <c r="W82" s="223"/>
      <c r="X82" s="223"/>
      <c r="Y82" s="223"/>
      <c r="Z82" s="223"/>
      <c r="AB82" s="225">
        <v>3174</v>
      </c>
      <c r="AC82" s="225"/>
      <c r="AE82" s="197" t="s">
        <v>476</v>
      </c>
      <c r="AG82" s="226">
        <v>29000</v>
      </c>
      <c r="AH82" s="226"/>
      <c r="AK82" s="207">
        <f t="shared" si="2"/>
        <v>29000</v>
      </c>
    </row>
    <row r="83" spans="2:39" ht="13.5" customHeight="1">
      <c r="B83" s="223" t="s">
        <v>466</v>
      </c>
      <c r="C83" s="223"/>
      <c r="D83" s="223"/>
      <c r="E83" s="223"/>
      <c r="F83" s="197" t="s">
        <v>367</v>
      </c>
      <c r="H83" s="224">
        <v>45518</v>
      </c>
      <c r="I83" s="224"/>
      <c r="J83" s="224"/>
      <c r="L83" s="223" t="s">
        <v>458</v>
      </c>
      <c r="M83" s="223"/>
      <c r="N83" s="223"/>
      <c r="O83" s="223"/>
      <c r="P83" s="223"/>
      <c r="Q83" s="223"/>
      <c r="R83" s="223"/>
      <c r="S83" s="223"/>
      <c r="U83" s="223" t="s">
        <v>477</v>
      </c>
      <c r="V83" s="223"/>
      <c r="W83" s="223"/>
      <c r="X83" s="223"/>
      <c r="Y83" s="223"/>
      <c r="Z83" s="223"/>
      <c r="AB83" s="225">
        <v>3174</v>
      </c>
      <c r="AC83" s="225"/>
      <c r="AE83" s="197" t="s">
        <v>478</v>
      </c>
      <c r="AJ83" s="202">
        <v>9000</v>
      </c>
      <c r="AK83" s="208">
        <f t="shared" si="2"/>
        <v>-9000</v>
      </c>
    </row>
    <row r="84" spans="2:39" ht="13.5" customHeight="1">
      <c r="B84" s="223" t="s">
        <v>466</v>
      </c>
      <c r="C84" s="223"/>
      <c r="D84" s="223"/>
      <c r="E84" s="223"/>
      <c r="F84" s="197" t="s">
        <v>367</v>
      </c>
      <c r="H84" s="224">
        <v>45523</v>
      </c>
      <c r="I84" s="224"/>
      <c r="J84" s="224"/>
      <c r="L84" s="223" t="s">
        <v>458</v>
      </c>
      <c r="M84" s="223"/>
      <c r="N84" s="223"/>
      <c r="O84" s="223"/>
      <c r="P84" s="223"/>
      <c r="Q84" s="223"/>
      <c r="R84" s="223"/>
      <c r="S84" s="223"/>
      <c r="U84" s="223" t="s">
        <v>479</v>
      </c>
      <c r="V84" s="223"/>
      <c r="W84" s="223"/>
      <c r="X84" s="223"/>
      <c r="Y84" s="223"/>
      <c r="Z84" s="223"/>
      <c r="AB84" s="225">
        <v>3174</v>
      </c>
      <c r="AC84" s="225"/>
      <c r="AE84" s="197" t="s">
        <v>480</v>
      </c>
      <c r="AG84" s="226">
        <v>9000</v>
      </c>
      <c r="AH84" s="226"/>
      <c r="AK84" s="208">
        <f t="shared" si="2"/>
        <v>9000</v>
      </c>
    </row>
    <row r="85" spans="2:39" ht="13.5" customHeight="1">
      <c r="B85" s="223" t="s">
        <v>466</v>
      </c>
      <c r="C85" s="223"/>
      <c r="D85" s="223"/>
      <c r="E85" s="223"/>
      <c r="F85" s="197" t="s">
        <v>367</v>
      </c>
      <c r="H85" s="224">
        <v>45523</v>
      </c>
      <c r="I85" s="224"/>
      <c r="J85" s="224"/>
      <c r="L85" s="223" t="s">
        <v>458</v>
      </c>
      <c r="M85" s="223"/>
      <c r="N85" s="223"/>
      <c r="O85" s="223"/>
      <c r="P85" s="223"/>
      <c r="Q85" s="223"/>
      <c r="R85" s="223"/>
      <c r="S85" s="223"/>
      <c r="U85" s="223" t="s">
        <v>479</v>
      </c>
      <c r="V85" s="223"/>
      <c r="W85" s="223"/>
      <c r="X85" s="223"/>
      <c r="Y85" s="223"/>
      <c r="Z85" s="223"/>
      <c r="AB85" s="225">
        <v>3175</v>
      </c>
      <c r="AC85" s="225"/>
      <c r="AE85" s="197" t="s">
        <v>481</v>
      </c>
      <c r="AJ85" s="202">
        <v>9000</v>
      </c>
      <c r="AK85" s="208">
        <f t="shared" si="2"/>
        <v>-9000</v>
      </c>
    </row>
    <row r="86" spans="2:39" ht="13.5" customHeight="1">
      <c r="B86" s="223" t="s">
        <v>466</v>
      </c>
      <c r="C86" s="223"/>
      <c r="D86" s="223"/>
      <c r="E86" s="223"/>
      <c r="F86" s="197" t="s">
        <v>367</v>
      </c>
      <c r="H86" s="224">
        <v>45519</v>
      </c>
      <c r="I86" s="224"/>
      <c r="J86" s="224"/>
      <c r="L86" s="223" t="s">
        <v>458</v>
      </c>
      <c r="M86" s="223"/>
      <c r="N86" s="223"/>
      <c r="O86" s="223"/>
      <c r="P86" s="223"/>
      <c r="Q86" s="223"/>
      <c r="R86" s="223"/>
      <c r="S86" s="223"/>
      <c r="U86" s="223" t="s">
        <v>482</v>
      </c>
      <c r="V86" s="223"/>
      <c r="W86" s="223"/>
      <c r="X86" s="223"/>
      <c r="Y86" s="223"/>
      <c r="Z86" s="223"/>
      <c r="AB86" s="225">
        <v>3176</v>
      </c>
      <c r="AC86" s="225"/>
      <c r="AE86" s="197" t="s">
        <v>483</v>
      </c>
      <c r="AG86" s="226">
        <v>9000</v>
      </c>
      <c r="AH86" s="226"/>
      <c r="AK86" s="208">
        <f t="shared" si="2"/>
        <v>9000</v>
      </c>
    </row>
    <row r="87" spans="2:39" ht="13.5" customHeight="1">
      <c r="B87" s="223" t="s">
        <v>466</v>
      </c>
      <c r="C87" s="223"/>
      <c r="D87" s="223"/>
      <c r="E87" s="223"/>
      <c r="F87" s="197" t="s">
        <v>374</v>
      </c>
      <c r="H87" s="224">
        <v>45535</v>
      </c>
      <c r="I87" s="224"/>
      <c r="J87" s="224"/>
      <c r="L87" s="223" t="s">
        <v>484</v>
      </c>
      <c r="M87" s="223"/>
      <c r="N87" s="223"/>
      <c r="O87" s="223"/>
      <c r="P87" s="223"/>
      <c r="Q87" s="223"/>
      <c r="R87" s="223"/>
      <c r="S87" s="223"/>
      <c r="U87" s="223" t="s">
        <v>485</v>
      </c>
      <c r="V87" s="223"/>
      <c r="W87" s="223"/>
      <c r="X87" s="223"/>
      <c r="Y87" s="223"/>
      <c r="Z87" s="223"/>
      <c r="AB87" s="225">
        <v>3198</v>
      </c>
      <c r="AC87" s="225"/>
      <c r="AE87" s="197" t="s">
        <v>486</v>
      </c>
      <c r="AJ87" s="202">
        <v>55200</v>
      </c>
      <c r="AK87" s="206">
        <f t="shared" si="2"/>
        <v>-55200</v>
      </c>
    </row>
    <row r="88" spans="2:39" ht="13.5" customHeight="1">
      <c r="B88" s="223" t="s">
        <v>466</v>
      </c>
      <c r="C88" s="223"/>
      <c r="D88" s="223"/>
      <c r="E88" s="223"/>
      <c r="F88" s="197" t="s">
        <v>374</v>
      </c>
      <c r="H88" s="224">
        <v>45535</v>
      </c>
      <c r="I88" s="224"/>
      <c r="J88" s="224"/>
      <c r="L88" s="223" t="s">
        <v>487</v>
      </c>
      <c r="M88" s="223"/>
      <c r="N88" s="223"/>
      <c r="O88" s="223"/>
      <c r="P88" s="223"/>
      <c r="Q88" s="223"/>
      <c r="R88" s="223"/>
      <c r="S88" s="223"/>
      <c r="U88" s="223" t="s">
        <v>485</v>
      </c>
      <c r="V88" s="223"/>
      <c r="W88" s="223"/>
      <c r="X88" s="223"/>
      <c r="Y88" s="223"/>
      <c r="Z88" s="223"/>
      <c r="AB88" s="225">
        <v>3198</v>
      </c>
      <c r="AC88" s="225"/>
      <c r="AE88" s="197" t="s">
        <v>488</v>
      </c>
      <c r="AJ88" s="202">
        <v>8291.5</v>
      </c>
      <c r="AK88" s="205">
        <f t="shared" si="2"/>
        <v>-8291.5</v>
      </c>
      <c r="AM88" s="196" t="s">
        <v>534</v>
      </c>
    </row>
    <row r="89" spans="2:39" ht="13.5" customHeight="1">
      <c r="B89" s="223" t="s">
        <v>466</v>
      </c>
      <c r="C89" s="223"/>
      <c r="D89" s="223"/>
      <c r="E89" s="223"/>
      <c r="F89" s="197" t="s">
        <v>374</v>
      </c>
      <c r="H89" s="224">
        <v>45535</v>
      </c>
      <c r="I89" s="224"/>
      <c r="J89" s="224"/>
      <c r="L89" s="223" t="s">
        <v>489</v>
      </c>
      <c r="M89" s="223"/>
      <c r="N89" s="223"/>
      <c r="O89" s="223"/>
      <c r="P89" s="223"/>
      <c r="Q89" s="223"/>
      <c r="R89" s="223"/>
      <c r="S89" s="223"/>
      <c r="U89" s="223" t="s">
        <v>485</v>
      </c>
      <c r="V89" s="223"/>
      <c r="W89" s="223"/>
      <c r="X89" s="223"/>
      <c r="Y89" s="223"/>
      <c r="Z89" s="223"/>
      <c r="AB89" s="225">
        <v>3198</v>
      </c>
      <c r="AC89" s="225"/>
      <c r="AE89" s="197" t="s">
        <v>490</v>
      </c>
      <c r="AJ89" s="202">
        <v>20872.5</v>
      </c>
      <c r="AK89" s="205">
        <f t="shared" si="2"/>
        <v>-20872.5</v>
      </c>
      <c r="AM89" s="196" t="s">
        <v>534</v>
      </c>
    </row>
    <row r="90" spans="2:39" ht="13.5" customHeight="1">
      <c r="B90" s="223" t="s">
        <v>466</v>
      </c>
      <c r="C90" s="223"/>
      <c r="D90" s="223"/>
      <c r="E90" s="223"/>
      <c r="F90" s="197" t="s">
        <v>374</v>
      </c>
      <c r="H90" s="224">
        <v>45535</v>
      </c>
      <c r="I90" s="224"/>
      <c r="J90" s="224"/>
      <c r="L90" s="223" t="s">
        <v>491</v>
      </c>
      <c r="M90" s="223"/>
      <c r="N90" s="223"/>
      <c r="O90" s="223"/>
      <c r="P90" s="223"/>
      <c r="Q90" s="223"/>
      <c r="R90" s="223"/>
      <c r="S90" s="223"/>
      <c r="U90" s="223" t="s">
        <v>485</v>
      </c>
      <c r="V90" s="223"/>
      <c r="W90" s="223"/>
      <c r="X90" s="223"/>
      <c r="Y90" s="223"/>
      <c r="Z90" s="223"/>
      <c r="AB90" s="225">
        <v>3198</v>
      </c>
      <c r="AC90" s="225"/>
      <c r="AE90" s="197" t="s">
        <v>492</v>
      </c>
      <c r="AJ90" s="202">
        <v>22500</v>
      </c>
      <c r="AK90" s="205">
        <f t="shared" si="2"/>
        <v>-22500</v>
      </c>
      <c r="AM90" s="196" t="s">
        <v>534</v>
      </c>
    </row>
    <row r="91" spans="2:39" ht="13.5" customHeight="1">
      <c r="B91" s="197"/>
      <c r="C91" s="197"/>
      <c r="D91" s="197"/>
      <c r="E91" s="197"/>
      <c r="F91" s="197"/>
      <c r="H91" s="200"/>
      <c r="I91" s="200"/>
      <c r="J91" s="200"/>
      <c r="L91" s="197"/>
      <c r="M91" s="197"/>
      <c r="N91" s="197"/>
      <c r="O91" s="197"/>
      <c r="P91" s="197"/>
      <c r="Q91" s="197"/>
      <c r="R91" s="197"/>
      <c r="S91" s="197"/>
      <c r="U91" s="197"/>
      <c r="V91" s="197"/>
      <c r="W91" s="197"/>
      <c r="X91" s="197"/>
      <c r="Y91" s="197"/>
      <c r="Z91" s="197"/>
      <c r="AB91" s="201"/>
      <c r="AC91" s="201"/>
      <c r="AE91" s="197"/>
      <c r="AJ91" s="202"/>
    </row>
    <row r="92" spans="2:39" ht="13.5" customHeight="1">
      <c r="B92" s="223" t="s">
        <v>493</v>
      </c>
      <c r="C92" s="223"/>
      <c r="D92" s="223"/>
      <c r="E92" s="223"/>
      <c r="F92" s="197" t="s">
        <v>374</v>
      </c>
      <c r="H92" s="224">
        <v>45565</v>
      </c>
      <c r="I92" s="224"/>
      <c r="J92" s="224"/>
      <c r="L92" s="223" t="s">
        <v>494</v>
      </c>
      <c r="M92" s="223"/>
      <c r="N92" s="223"/>
      <c r="O92" s="223"/>
      <c r="P92" s="223"/>
      <c r="Q92" s="223"/>
      <c r="R92" s="223"/>
      <c r="S92" s="223"/>
      <c r="U92" s="223" t="s">
        <v>495</v>
      </c>
      <c r="V92" s="223"/>
      <c r="W92" s="223"/>
      <c r="X92" s="223"/>
      <c r="Y92" s="223"/>
      <c r="Z92" s="223"/>
      <c r="AB92" s="225">
        <v>3245</v>
      </c>
      <c r="AC92" s="225"/>
      <c r="AE92" s="197" t="s">
        <v>496</v>
      </c>
      <c r="AJ92" s="202">
        <v>2511.6</v>
      </c>
      <c r="AK92" s="205">
        <f t="shared" si="2"/>
        <v>-2511.6</v>
      </c>
      <c r="AM92" s="196" t="s">
        <v>531</v>
      </c>
    </row>
    <row r="93" spans="2:39" ht="13.5" customHeight="1">
      <c r="B93" s="223" t="s">
        <v>493</v>
      </c>
      <c r="C93" s="223"/>
      <c r="D93" s="223"/>
      <c r="E93" s="223"/>
      <c r="F93" s="197" t="s">
        <v>374</v>
      </c>
      <c r="H93" s="224">
        <v>45565</v>
      </c>
      <c r="I93" s="224"/>
      <c r="J93" s="224"/>
      <c r="L93" s="223" t="s">
        <v>497</v>
      </c>
      <c r="M93" s="223"/>
      <c r="N93" s="223"/>
      <c r="O93" s="223"/>
      <c r="P93" s="223"/>
      <c r="Q93" s="223"/>
      <c r="R93" s="223"/>
      <c r="S93" s="223"/>
      <c r="U93" s="223" t="s">
        <v>495</v>
      </c>
      <c r="V93" s="223"/>
      <c r="W93" s="223"/>
      <c r="X93" s="223"/>
      <c r="Y93" s="223"/>
      <c r="Z93" s="223"/>
      <c r="AB93" s="225">
        <v>3245</v>
      </c>
      <c r="AC93" s="225"/>
      <c r="AE93" s="197" t="s">
        <v>498</v>
      </c>
      <c r="AJ93" s="202">
        <v>5116.24</v>
      </c>
      <c r="AK93" s="205">
        <f t="shared" si="2"/>
        <v>-5116.24</v>
      </c>
      <c r="AM93" s="196" t="s">
        <v>531</v>
      </c>
    </row>
    <row r="94" spans="2:39" ht="13.5" customHeight="1">
      <c r="B94" s="223" t="s">
        <v>493</v>
      </c>
      <c r="C94" s="223"/>
      <c r="D94" s="223"/>
      <c r="E94" s="223"/>
      <c r="F94" s="197" t="s">
        <v>374</v>
      </c>
      <c r="H94" s="224">
        <v>45565</v>
      </c>
      <c r="I94" s="224"/>
      <c r="J94" s="224"/>
      <c r="L94" s="223" t="s">
        <v>499</v>
      </c>
      <c r="M94" s="223"/>
      <c r="N94" s="223"/>
      <c r="O94" s="223"/>
      <c r="P94" s="223"/>
      <c r="Q94" s="223"/>
      <c r="R94" s="223"/>
      <c r="S94" s="223"/>
      <c r="U94" s="223" t="s">
        <v>495</v>
      </c>
      <c r="V94" s="223"/>
      <c r="W94" s="223"/>
      <c r="X94" s="223"/>
      <c r="Y94" s="223"/>
      <c r="Z94" s="223"/>
      <c r="AB94" s="225">
        <v>3245</v>
      </c>
      <c r="AC94" s="225"/>
      <c r="AE94" s="197" t="s">
        <v>500</v>
      </c>
      <c r="AJ94" s="202">
        <v>3031.92</v>
      </c>
      <c r="AK94" s="205">
        <f t="shared" si="2"/>
        <v>-3031.92</v>
      </c>
      <c r="AM94" s="196" t="s">
        <v>531</v>
      </c>
    </row>
    <row r="95" spans="2:39" ht="13.5" customHeight="1">
      <c r="B95" s="223" t="s">
        <v>493</v>
      </c>
      <c r="C95" s="223"/>
      <c r="D95" s="223"/>
      <c r="E95" s="223"/>
      <c r="F95" s="197" t="s">
        <v>374</v>
      </c>
      <c r="H95" s="224">
        <v>45565</v>
      </c>
      <c r="I95" s="224"/>
      <c r="J95" s="224"/>
      <c r="L95" s="223" t="s">
        <v>501</v>
      </c>
      <c r="M95" s="223"/>
      <c r="N95" s="223"/>
      <c r="O95" s="223"/>
      <c r="P95" s="223"/>
      <c r="Q95" s="223"/>
      <c r="R95" s="223"/>
      <c r="S95" s="223"/>
      <c r="U95" s="223" t="s">
        <v>495</v>
      </c>
      <c r="V95" s="223"/>
      <c r="W95" s="223"/>
      <c r="X95" s="223"/>
      <c r="Y95" s="223"/>
      <c r="Z95" s="223"/>
      <c r="AB95" s="225">
        <v>3245</v>
      </c>
      <c r="AC95" s="225"/>
      <c r="AE95" s="197" t="s">
        <v>502</v>
      </c>
      <c r="AJ95" s="202">
        <v>6618.33</v>
      </c>
      <c r="AK95" s="205">
        <f t="shared" si="2"/>
        <v>-6618.33</v>
      </c>
      <c r="AM95" s="196" t="s">
        <v>531</v>
      </c>
    </row>
    <row r="96" spans="2:39" ht="13.5" customHeight="1">
      <c r="B96" s="223" t="s">
        <v>493</v>
      </c>
      <c r="C96" s="223"/>
      <c r="D96" s="223"/>
      <c r="E96" s="223"/>
      <c r="F96" s="197" t="s">
        <v>374</v>
      </c>
      <c r="H96" s="224">
        <v>45565</v>
      </c>
      <c r="I96" s="224"/>
      <c r="J96" s="224"/>
      <c r="L96" s="223" t="s">
        <v>503</v>
      </c>
      <c r="M96" s="223"/>
      <c r="N96" s="223"/>
      <c r="O96" s="223"/>
      <c r="P96" s="223"/>
      <c r="Q96" s="223"/>
      <c r="R96" s="223"/>
      <c r="S96" s="223"/>
      <c r="U96" s="223" t="s">
        <v>495</v>
      </c>
      <c r="V96" s="223"/>
      <c r="W96" s="223"/>
      <c r="X96" s="223"/>
      <c r="Y96" s="223"/>
      <c r="Z96" s="223"/>
      <c r="AB96" s="225">
        <v>3245</v>
      </c>
      <c r="AC96" s="225"/>
      <c r="AE96" s="197" t="s">
        <v>504</v>
      </c>
      <c r="AJ96" s="202">
        <v>16558.2</v>
      </c>
      <c r="AK96" s="205">
        <f t="shared" si="2"/>
        <v>-16558.2</v>
      </c>
      <c r="AM96" s="196" t="s">
        <v>531</v>
      </c>
    </row>
    <row r="97" spans="2:39" ht="13.5" customHeight="1">
      <c r="B97" s="223" t="s">
        <v>493</v>
      </c>
      <c r="C97" s="223"/>
      <c r="D97" s="223"/>
      <c r="E97" s="223"/>
      <c r="F97" s="197" t="s">
        <v>374</v>
      </c>
      <c r="H97" s="224">
        <v>45565</v>
      </c>
      <c r="I97" s="224"/>
      <c r="J97" s="224"/>
      <c r="L97" s="223" t="s">
        <v>505</v>
      </c>
      <c r="M97" s="223"/>
      <c r="N97" s="223"/>
      <c r="O97" s="223"/>
      <c r="P97" s="223"/>
      <c r="Q97" s="223"/>
      <c r="R97" s="223"/>
      <c r="S97" s="223"/>
      <c r="U97" s="223" t="s">
        <v>495</v>
      </c>
      <c r="V97" s="223"/>
      <c r="W97" s="223"/>
      <c r="X97" s="223"/>
      <c r="Y97" s="223"/>
      <c r="Z97" s="223"/>
      <c r="AB97" s="225">
        <v>3245</v>
      </c>
      <c r="AC97" s="225"/>
      <c r="AE97" s="197" t="s">
        <v>506</v>
      </c>
      <c r="AJ97" s="202">
        <v>25300</v>
      </c>
      <c r="AK97" s="205">
        <f t="shared" si="2"/>
        <v>-25300</v>
      </c>
      <c r="AM97" s="196" t="s">
        <v>534</v>
      </c>
    </row>
    <row r="98" spans="2:39" ht="13.5" customHeight="1">
      <c r="B98" s="223" t="s">
        <v>493</v>
      </c>
      <c r="C98" s="223"/>
      <c r="D98" s="223"/>
      <c r="E98" s="223"/>
      <c r="F98" s="197" t="s">
        <v>374</v>
      </c>
      <c r="H98" s="224">
        <v>45565</v>
      </c>
      <c r="I98" s="224"/>
      <c r="J98" s="224"/>
      <c r="L98" s="223" t="s">
        <v>507</v>
      </c>
      <c r="M98" s="223"/>
      <c r="N98" s="223"/>
      <c r="O98" s="223"/>
      <c r="P98" s="223"/>
      <c r="Q98" s="223"/>
      <c r="R98" s="223"/>
      <c r="S98" s="223"/>
      <c r="U98" s="223" t="s">
        <v>495</v>
      </c>
      <c r="V98" s="223"/>
      <c r="W98" s="223"/>
      <c r="X98" s="223"/>
      <c r="Y98" s="223"/>
      <c r="Z98" s="223"/>
      <c r="AB98" s="225">
        <v>3245</v>
      </c>
      <c r="AC98" s="225"/>
      <c r="AE98" s="197" t="s">
        <v>508</v>
      </c>
      <c r="AJ98" s="202">
        <v>24.15</v>
      </c>
      <c r="AK98" s="205">
        <f t="shared" si="2"/>
        <v>-24.15</v>
      </c>
      <c r="AM98" s="196" t="s">
        <v>534</v>
      </c>
    </row>
    <row r="99" spans="2:39" ht="13.5" customHeight="1">
      <c r="B99" s="223" t="s">
        <v>493</v>
      </c>
      <c r="C99" s="223"/>
      <c r="D99" s="223"/>
      <c r="E99" s="223"/>
      <c r="F99" s="197" t="s">
        <v>374</v>
      </c>
      <c r="H99" s="224">
        <v>45565</v>
      </c>
      <c r="I99" s="224"/>
      <c r="J99" s="224"/>
      <c r="L99" s="223" t="s">
        <v>509</v>
      </c>
      <c r="M99" s="223"/>
      <c r="N99" s="223"/>
      <c r="O99" s="223"/>
      <c r="P99" s="223"/>
      <c r="Q99" s="223"/>
      <c r="R99" s="223"/>
      <c r="S99" s="223"/>
      <c r="U99" s="223" t="s">
        <v>495</v>
      </c>
      <c r="V99" s="223"/>
      <c r="W99" s="223"/>
      <c r="X99" s="223"/>
      <c r="Y99" s="223"/>
      <c r="Z99" s="223"/>
      <c r="AB99" s="225">
        <v>3245</v>
      </c>
      <c r="AC99" s="225"/>
      <c r="AE99" s="197" t="s">
        <v>510</v>
      </c>
      <c r="AJ99" s="202">
        <v>72.45</v>
      </c>
      <c r="AK99" s="205">
        <f t="shared" si="2"/>
        <v>-72.45</v>
      </c>
      <c r="AM99" s="196" t="s">
        <v>534</v>
      </c>
    </row>
    <row r="100" spans="2:39" ht="13.5" customHeight="1">
      <c r="B100" s="223" t="s">
        <v>493</v>
      </c>
      <c r="C100" s="223"/>
      <c r="D100" s="223"/>
      <c r="E100" s="223"/>
      <c r="F100" s="197" t="s">
        <v>374</v>
      </c>
      <c r="H100" s="224">
        <v>45565</v>
      </c>
      <c r="I100" s="224"/>
      <c r="J100" s="224"/>
      <c r="L100" s="223" t="s">
        <v>511</v>
      </c>
      <c r="M100" s="223"/>
      <c r="N100" s="223"/>
      <c r="O100" s="223"/>
      <c r="P100" s="223"/>
      <c r="Q100" s="223"/>
      <c r="R100" s="223"/>
      <c r="S100" s="223"/>
      <c r="U100" s="223" t="s">
        <v>495</v>
      </c>
      <c r="V100" s="223"/>
      <c r="W100" s="223"/>
      <c r="X100" s="223"/>
      <c r="Y100" s="223"/>
      <c r="Z100" s="223"/>
      <c r="AB100" s="225">
        <v>3245</v>
      </c>
      <c r="AC100" s="225"/>
      <c r="AE100" s="197" t="s">
        <v>512</v>
      </c>
      <c r="AJ100" s="202">
        <v>48.3</v>
      </c>
      <c r="AK100" s="205">
        <f t="shared" si="2"/>
        <v>-48.3</v>
      </c>
      <c r="AM100" s="196" t="s">
        <v>534</v>
      </c>
    </row>
    <row r="101" spans="2:39" ht="13.5" customHeight="1">
      <c r="B101" s="223" t="s">
        <v>493</v>
      </c>
      <c r="C101" s="223"/>
      <c r="D101" s="223"/>
      <c r="E101" s="223"/>
      <c r="F101" s="197" t="s">
        <v>374</v>
      </c>
      <c r="H101" s="224">
        <v>45565</v>
      </c>
      <c r="I101" s="224"/>
      <c r="J101" s="224"/>
      <c r="L101" s="223" t="s">
        <v>513</v>
      </c>
      <c r="M101" s="223"/>
      <c r="N101" s="223"/>
      <c r="O101" s="223"/>
      <c r="P101" s="223"/>
      <c r="Q101" s="223"/>
      <c r="R101" s="223"/>
      <c r="S101" s="223"/>
      <c r="U101" s="223" t="s">
        <v>495</v>
      </c>
      <c r="V101" s="223"/>
      <c r="W101" s="223"/>
      <c r="X101" s="223"/>
      <c r="Y101" s="223"/>
      <c r="Z101" s="223"/>
      <c r="AB101" s="225">
        <v>3245</v>
      </c>
      <c r="AC101" s="225"/>
      <c r="AE101" s="197" t="s">
        <v>514</v>
      </c>
      <c r="AJ101" s="202">
        <v>56.35</v>
      </c>
      <c r="AK101" s="205">
        <f t="shared" si="2"/>
        <v>-56.35</v>
      </c>
      <c r="AM101" s="196" t="s">
        <v>534</v>
      </c>
    </row>
    <row r="102" spans="2:39" ht="13.5" customHeight="1">
      <c r="B102" s="223" t="s">
        <v>493</v>
      </c>
      <c r="C102" s="223"/>
      <c r="D102" s="223"/>
      <c r="E102" s="223"/>
      <c r="F102" s="197" t="s">
        <v>374</v>
      </c>
      <c r="H102" s="224">
        <v>45565</v>
      </c>
      <c r="I102" s="224"/>
      <c r="J102" s="224"/>
      <c r="L102" s="223" t="s">
        <v>515</v>
      </c>
      <c r="M102" s="223"/>
      <c r="N102" s="223"/>
      <c r="O102" s="223"/>
      <c r="P102" s="223"/>
      <c r="Q102" s="223"/>
      <c r="R102" s="223"/>
      <c r="S102" s="223"/>
      <c r="U102" s="223" t="s">
        <v>495</v>
      </c>
      <c r="V102" s="223"/>
      <c r="W102" s="223"/>
      <c r="X102" s="223"/>
      <c r="Y102" s="223"/>
      <c r="Z102" s="223"/>
      <c r="AB102" s="225">
        <v>3245</v>
      </c>
      <c r="AC102" s="225"/>
      <c r="AE102" s="197" t="s">
        <v>516</v>
      </c>
      <c r="AJ102" s="202">
        <v>24.15</v>
      </c>
      <c r="AK102" s="205">
        <f t="shared" si="2"/>
        <v>-24.15</v>
      </c>
      <c r="AM102" s="196" t="s">
        <v>534</v>
      </c>
    </row>
    <row r="103" spans="2:39" ht="13.5" customHeight="1">
      <c r="B103" s="223" t="s">
        <v>493</v>
      </c>
      <c r="C103" s="223"/>
      <c r="D103" s="223"/>
      <c r="E103" s="223"/>
      <c r="F103" s="197" t="s">
        <v>374</v>
      </c>
      <c r="H103" s="224">
        <v>45565</v>
      </c>
      <c r="I103" s="224"/>
      <c r="J103" s="224"/>
      <c r="L103" s="223" t="s">
        <v>517</v>
      </c>
      <c r="M103" s="223"/>
      <c r="N103" s="223"/>
      <c r="O103" s="223"/>
      <c r="P103" s="223"/>
      <c r="Q103" s="223"/>
      <c r="R103" s="223"/>
      <c r="S103" s="223"/>
      <c r="U103" s="223" t="s">
        <v>495</v>
      </c>
      <c r="V103" s="223"/>
      <c r="W103" s="223"/>
      <c r="X103" s="223"/>
      <c r="Y103" s="223"/>
      <c r="Z103" s="223"/>
      <c r="AB103" s="225">
        <v>3245</v>
      </c>
      <c r="AC103" s="225"/>
      <c r="AE103" s="197" t="s">
        <v>518</v>
      </c>
      <c r="AJ103" s="202">
        <v>64.400000000000006</v>
      </c>
      <c r="AK103" s="205">
        <f t="shared" si="2"/>
        <v>-64.400000000000006</v>
      </c>
      <c r="AM103" s="196" t="s">
        <v>534</v>
      </c>
    </row>
    <row r="104" spans="2:39" ht="13.5" customHeight="1">
      <c r="B104" s="223" t="s">
        <v>493</v>
      </c>
      <c r="C104" s="223"/>
      <c r="D104" s="223"/>
      <c r="E104" s="223"/>
      <c r="F104" s="197" t="s">
        <v>374</v>
      </c>
      <c r="H104" s="224">
        <v>45565</v>
      </c>
      <c r="I104" s="224"/>
      <c r="J104" s="224"/>
      <c r="L104" s="223" t="s">
        <v>519</v>
      </c>
      <c r="M104" s="223"/>
      <c r="N104" s="223"/>
      <c r="O104" s="223"/>
      <c r="P104" s="223"/>
      <c r="Q104" s="223"/>
      <c r="R104" s="223"/>
      <c r="S104" s="223"/>
      <c r="U104" s="223" t="s">
        <v>495</v>
      </c>
      <c r="V104" s="223"/>
      <c r="W104" s="223"/>
      <c r="X104" s="223"/>
      <c r="Y104" s="223"/>
      <c r="Z104" s="223"/>
      <c r="AB104" s="225">
        <v>3245</v>
      </c>
      <c r="AC104" s="225"/>
      <c r="AE104" s="197" t="s">
        <v>520</v>
      </c>
      <c r="AJ104" s="202">
        <v>180678.8</v>
      </c>
      <c r="AK104" s="205">
        <f t="shared" si="2"/>
        <v>-180678.8</v>
      </c>
      <c r="AM104" s="196" t="s">
        <v>534</v>
      </c>
    </row>
    <row r="105" spans="2:39" ht="13.5" customHeight="1">
      <c r="B105" s="223" t="s">
        <v>493</v>
      </c>
      <c r="C105" s="223"/>
      <c r="D105" s="223"/>
      <c r="E105" s="223"/>
      <c r="F105" s="197" t="s">
        <v>374</v>
      </c>
      <c r="H105" s="224">
        <v>45565</v>
      </c>
      <c r="I105" s="224"/>
      <c r="J105" s="224"/>
      <c r="L105" s="223" t="s">
        <v>521</v>
      </c>
      <c r="M105" s="223"/>
      <c r="N105" s="223"/>
      <c r="O105" s="223"/>
      <c r="P105" s="223"/>
      <c r="Q105" s="223"/>
      <c r="R105" s="223"/>
      <c r="S105" s="223"/>
      <c r="U105" s="223" t="s">
        <v>495</v>
      </c>
      <c r="V105" s="223"/>
      <c r="W105" s="223"/>
      <c r="X105" s="223"/>
      <c r="Y105" s="223"/>
      <c r="Z105" s="223"/>
      <c r="AB105" s="225">
        <v>3245</v>
      </c>
      <c r="AC105" s="225"/>
      <c r="AE105" s="197" t="s">
        <v>522</v>
      </c>
      <c r="AJ105" s="202">
        <v>55200</v>
      </c>
      <c r="AK105" s="205">
        <f t="shared" si="2"/>
        <v>-55200</v>
      </c>
      <c r="AM105" s="196" t="s">
        <v>533</v>
      </c>
    </row>
    <row r="106" spans="2:39" ht="13.5" customHeight="1">
      <c r="B106" s="223" t="s">
        <v>493</v>
      </c>
      <c r="C106" s="223"/>
      <c r="D106" s="223"/>
      <c r="E106" s="223"/>
      <c r="F106" s="197" t="s">
        <v>374</v>
      </c>
      <c r="H106" s="224">
        <v>45565</v>
      </c>
      <c r="I106" s="224"/>
      <c r="J106" s="224"/>
      <c r="L106" s="223" t="s">
        <v>523</v>
      </c>
      <c r="M106" s="223"/>
      <c r="N106" s="223"/>
      <c r="O106" s="223"/>
      <c r="P106" s="223"/>
      <c r="Q106" s="223"/>
      <c r="R106" s="223"/>
      <c r="S106" s="223"/>
      <c r="U106" s="223" t="s">
        <v>495</v>
      </c>
      <c r="V106" s="223"/>
      <c r="W106" s="223"/>
      <c r="X106" s="223"/>
      <c r="Y106" s="223"/>
      <c r="Z106" s="223"/>
      <c r="AB106" s="225">
        <v>3245</v>
      </c>
      <c r="AC106" s="225"/>
      <c r="AE106" s="197" t="s">
        <v>524</v>
      </c>
      <c r="AJ106" s="202">
        <v>161736</v>
      </c>
      <c r="AK106" s="205">
        <f t="shared" si="2"/>
        <v>-161736</v>
      </c>
      <c r="AM106" s="196" t="s">
        <v>533</v>
      </c>
    </row>
    <row r="107" spans="2:39" ht="13.5" customHeight="1">
      <c r="B107" s="223" t="s">
        <v>493</v>
      </c>
      <c r="C107" s="223"/>
      <c r="D107" s="223"/>
      <c r="E107" s="223"/>
      <c r="F107" s="197" t="s">
        <v>374</v>
      </c>
      <c r="H107" s="224">
        <v>45565</v>
      </c>
      <c r="I107" s="224"/>
      <c r="J107" s="224"/>
      <c r="L107" s="223" t="s">
        <v>525</v>
      </c>
      <c r="M107" s="223"/>
      <c r="N107" s="223"/>
      <c r="O107" s="223"/>
      <c r="P107" s="223"/>
      <c r="Q107" s="223"/>
      <c r="R107" s="223"/>
      <c r="S107" s="223"/>
      <c r="U107" s="223" t="s">
        <v>495</v>
      </c>
      <c r="V107" s="223"/>
      <c r="W107" s="223"/>
      <c r="X107" s="223"/>
      <c r="Y107" s="223"/>
      <c r="Z107" s="223"/>
      <c r="AB107" s="225">
        <v>3245</v>
      </c>
      <c r="AC107" s="225"/>
      <c r="AE107" s="197" t="s">
        <v>526</v>
      </c>
      <c r="AJ107" s="202">
        <v>2168.5</v>
      </c>
      <c r="AK107" s="205">
        <f t="shared" si="2"/>
        <v>-2168.5</v>
      </c>
      <c r="AM107" s="196" t="s">
        <v>531</v>
      </c>
    </row>
    <row r="108" spans="2:39" ht="6" customHeight="1"/>
    <row r="109" spans="2:39" ht="17.25" customHeight="1">
      <c r="U109" s="219" t="s">
        <v>527</v>
      </c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G109" s="220">
        <v>4414060.24</v>
      </c>
      <c r="AH109" s="220"/>
      <c r="AJ109" s="203">
        <v>4528442.8499999996</v>
      </c>
    </row>
    <row r="110" spans="2:39" ht="4.5" customHeight="1"/>
    <row r="111" spans="2:39">
      <c r="U111" s="221" t="s">
        <v>528</v>
      </c>
      <c r="V111" s="221"/>
      <c r="W111" s="221"/>
      <c r="X111" s="221"/>
      <c r="AJ111" s="222">
        <v>782537.08</v>
      </c>
    </row>
    <row r="112" spans="2:39" ht="7.5" customHeight="1">
      <c r="AJ112" s="222"/>
    </row>
    <row r="113" spans="2:36" ht="11.25" customHeight="1"/>
    <row r="114" spans="2:36">
      <c r="U114" s="221" t="s">
        <v>529</v>
      </c>
      <c r="V114" s="221"/>
      <c r="W114" s="221"/>
      <c r="X114" s="221"/>
      <c r="AG114" s="220">
        <v>4414060.24</v>
      </c>
      <c r="AH114" s="220"/>
      <c r="AJ114" s="203">
        <v>4528442.8499999996</v>
      </c>
    </row>
    <row r="115" spans="2:36" ht="5.25" customHeight="1"/>
    <row r="116" spans="2:36" ht="3" customHeight="1"/>
    <row r="117" spans="2:36">
      <c r="B117" s="219" t="s">
        <v>530</v>
      </c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</row>
  </sheetData>
  <mergeCells count="405">
    <mergeCell ref="B6:M6"/>
    <mergeCell ref="N6:AJ6"/>
    <mergeCell ref="B7:L7"/>
    <mergeCell ref="N7:AJ7"/>
    <mergeCell ref="B9:G9"/>
    <mergeCell ref="N9:AJ9"/>
    <mergeCell ref="B1:H1"/>
    <mergeCell ref="I1:AG1"/>
    <mergeCell ref="AH1:AJ1"/>
    <mergeCell ref="B2:P2"/>
    <mergeCell ref="B5:L5"/>
    <mergeCell ref="N5:AJ5"/>
    <mergeCell ref="B18:C18"/>
    <mergeCell ref="D18:M18"/>
    <mergeCell ref="N18:AJ18"/>
    <mergeCell ref="B20:M20"/>
    <mergeCell ref="N20:AJ20"/>
    <mergeCell ref="B22:M22"/>
    <mergeCell ref="N22:AJ22"/>
    <mergeCell ref="B11:F11"/>
    <mergeCell ref="N11:AJ12"/>
    <mergeCell ref="B13:M13"/>
    <mergeCell ref="N13:Q13"/>
    <mergeCell ref="B16:C16"/>
    <mergeCell ref="D16:J16"/>
    <mergeCell ref="N16:AJ16"/>
    <mergeCell ref="B23:M23"/>
    <mergeCell ref="N23:AJ23"/>
    <mergeCell ref="B24:F24"/>
    <mergeCell ref="N24:AJ24"/>
    <mergeCell ref="B27:D31"/>
    <mergeCell ref="AB29:AC29"/>
    <mergeCell ref="F30:F31"/>
    <mergeCell ref="H30:J31"/>
    <mergeCell ref="L30:S31"/>
    <mergeCell ref="U30:Z31"/>
    <mergeCell ref="B34:M34"/>
    <mergeCell ref="B35:E35"/>
    <mergeCell ref="H35:J35"/>
    <mergeCell ref="L35:S35"/>
    <mergeCell ref="U35:Z35"/>
    <mergeCell ref="AB35:AC35"/>
    <mergeCell ref="AB30:AC31"/>
    <mergeCell ref="AG30:AH32"/>
    <mergeCell ref="AJ30:AJ32"/>
    <mergeCell ref="B33:J33"/>
    <mergeCell ref="L33:S33"/>
    <mergeCell ref="U33:X33"/>
    <mergeCell ref="B37:E37"/>
    <mergeCell ref="H37:J37"/>
    <mergeCell ref="L37:S37"/>
    <mergeCell ref="U37:Z37"/>
    <mergeCell ref="AB37:AC37"/>
    <mergeCell ref="AG37:AH37"/>
    <mergeCell ref="AG35:AH35"/>
    <mergeCell ref="B36:E36"/>
    <mergeCell ref="H36:J36"/>
    <mergeCell ref="L36:S36"/>
    <mergeCell ref="U36:Z36"/>
    <mergeCell ref="AB36:AC36"/>
    <mergeCell ref="B38:E38"/>
    <mergeCell ref="H38:J38"/>
    <mergeCell ref="L38:S38"/>
    <mergeCell ref="U38:Z38"/>
    <mergeCell ref="AB38:AC38"/>
    <mergeCell ref="B39:E39"/>
    <mergeCell ref="H39:J39"/>
    <mergeCell ref="L39:S39"/>
    <mergeCell ref="U39:Z39"/>
    <mergeCell ref="AB39:AC39"/>
    <mergeCell ref="B40:E40"/>
    <mergeCell ref="H40:J40"/>
    <mergeCell ref="L40:S40"/>
    <mergeCell ref="U40:Z40"/>
    <mergeCell ref="AB40:AC40"/>
    <mergeCell ref="B42:E42"/>
    <mergeCell ref="H42:J42"/>
    <mergeCell ref="L42:S42"/>
    <mergeCell ref="U42:Z42"/>
    <mergeCell ref="AB42:AC42"/>
    <mergeCell ref="B44:E44"/>
    <mergeCell ref="H44:J44"/>
    <mergeCell ref="L44:S44"/>
    <mergeCell ref="U44:Z44"/>
    <mergeCell ref="AB44:AC44"/>
    <mergeCell ref="AG44:AH44"/>
    <mergeCell ref="AG42:AH42"/>
    <mergeCell ref="B43:E43"/>
    <mergeCell ref="H43:J43"/>
    <mergeCell ref="L43:S43"/>
    <mergeCell ref="U43:Z43"/>
    <mergeCell ref="AB43:AC43"/>
    <mergeCell ref="B46:E46"/>
    <mergeCell ref="H46:J46"/>
    <mergeCell ref="L46:S46"/>
    <mergeCell ref="U46:Z46"/>
    <mergeCell ref="AB46:AC46"/>
    <mergeCell ref="AG46:AH46"/>
    <mergeCell ref="B45:E45"/>
    <mergeCell ref="H45:J45"/>
    <mergeCell ref="L45:S45"/>
    <mergeCell ref="U45:Z45"/>
    <mergeCell ref="AB45:AC45"/>
    <mergeCell ref="AG45:AH45"/>
    <mergeCell ref="B47:E47"/>
    <mergeCell ref="H47:J47"/>
    <mergeCell ref="L47:S47"/>
    <mergeCell ref="U47:Z47"/>
    <mergeCell ref="AB47:AC47"/>
    <mergeCell ref="B48:E48"/>
    <mergeCell ref="H48:J48"/>
    <mergeCell ref="L48:S48"/>
    <mergeCell ref="U48:Z48"/>
    <mergeCell ref="AB48:AC48"/>
    <mergeCell ref="B49:E49"/>
    <mergeCell ref="H49:J49"/>
    <mergeCell ref="L49:S49"/>
    <mergeCell ref="U49:Z49"/>
    <mergeCell ref="AB49:AC49"/>
    <mergeCell ref="B50:E50"/>
    <mergeCell ref="H50:J50"/>
    <mergeCell ref="L50:S50"/>
    <mergeCell ref="U50:Z50"/>
    <mergeCell ref="AB50:AC50"/>
    <mergeCell ref="B51:E51"/>
    <mergeCell ref="H51:J51"/>
    <mergeCell ref="L51:S51"/>
    <mergeCell ref="U51:Z51"/>
    <mergeCell ref="AB51:AC51"/>
    <mergeCell ref="B52:E52"/>
    <mergeCell ref="H52:J52"/>
    <mergeCell ref="L52:S52"/>
    <mergeCell ref="U52:Z52"/>
    <mergeCell ref="AB52:AC52"/>
    <mergeCell ref="AG55:AH55"/>
    <mergeCell ref="B56:E56"/>
    <mergeCell ref="H56:J56"/>
    <mergeCell ref="L56:S56"/>
    <mergeCell ref="U56:Z56"/>
    <mergeCell ref="AB56:AC56"/>
    <mergeCell ref="B54:E54"/>
    <mergeCell ref="H54:J54"/>
    <mergeCell ref="L54:S54"/>
    <mergeCell ref="U54:Z54"/>
    <mergeCell ref="AB54:AC54"/>
    <mergeCell ref="B55:E55"/>
    <mergeCell ref="H55:J55"/>
    <mergeCell ref="L55:S55"/>
    <mergeCell ref="U55:Z55"/>
    <mergeCell ref="AB55:AC55"/>
    <mergeCell ref="B57:E57"/>
    <mergeCell ref="H57:J57"/>
    <mergeCell ref="L57:S57"/>
    <mergeCell ref="U57:Z57"/>
    <mergeCell ref="AB57:AC57"/>
    <mergeCell ref="B58:E58"/>
    <mergeCell ref="H58:J58"/>
    <mergeCell ref="L58:S58"/>
    <mergeCell ref="U58:Z58"/>
    <mergeCell ref="AB58:AC58"/>
    <mergeCell ref="B60:E60"/>
    <mergeCell ref="H60:J60"/>
    <mergeCell ref="L60:S60"/>
    <mergeCell ref="U60:Z60"/>
    <mergeCell ref="AB60:AC60"/>
    <mergeCell ref="AG60:AH60"/>
    <mergeCell ref="AG58:AH58"/>
    <mergeCell ref="B59:E59"/>
    <mergeCell ref="H59:J59"/>
    <mergeCell ref="L59:S59"/>
    <mergeCell ref="U59:Z59"/>
    <mergeCell ref="AB59:AC59"/>
    <mergeCell ref="AG62:AH62"/>
    <mergeCell ref="B63:E63"/>
    <mergeCell ref="H63:J63"/>
    <mergeCell ref="L63:S63"/>
    <mergeCell ref="U63:Z63"/>
    <mergeCell ref="AB63:AC63"/>
    <mergeCell ref="B61:E61"/>
    <mergeCell ref="H61:J61"/>
    <mergeCell ref="L61:S61"/>
    <mergeCell ref="U61:Z61"/>
    <mergeCell ref="AB61:AC61"/>
    <mergeCell ref="B62:E62"/>
    <mergeCell ref="H62:J62"/>
    <mergeCell ref="L62:S62"/>
    <mergeCell ref="U62:Z62"/>
    <mergeCell ref="AB62:AC62"/>
    <mergeCell ref="B64:E64"/>
    <mergeCell ref="H64:J64"/>
    <mergeCell ref="L64:S64"/>
    <mergeCell ref="U64:Z64"/>
    <mergeCell ref="AB64:AC64"/>
    <mergeCell ref="B65:E65"/>
    <mergeCell ref="H65:J65"/>
    <mergeCell ref="L65:S65"/>
    <mergeCell ref="U65:Z65"/>
    <mergeCell ref="AB65:AC65"/>
    <mergeCell ref="B66:E66"/>
    <mergeCell ref="H66:J66"/>
    <mergeCell ref="L66:S66"/>
    <mergeCell ref="U66:Z66"/>
    <mergeCell ref="AB66:AC66"/>
    <mergeCell ref="B67:E67"/>
    <mergeCell ref="H67:J67"/>
    <mergeCell ref="L67:S67"/>
    <mergeCell ref="U67:Z67"/>
    <mergeCell ref="AB67:AC67"/>
    <mergeCell ref="B68:E68"/>
    <mergeCell ref="H68:J68"/>
    <mergeCell ref="L68:S68"/>
    <mergeCell ref="U68:Z68"/>
    <mergeCell ref="AB68:AC68"/>
    <mergeCell ref="B69:E69"/>
    <mergeCell ref="H69:J69"/>
    <mergeCell ref="L69:S69"/>
    <mergeCell ref="U69:Z69"/>
    <mergeCell ref="AB69:AC69"/>
    <mergeCell ref="B70:E70"/>
    <mergeCell ref="H70:J70"/>
    <mergeCell ref="L70:S70"/>
    <mergeCell ref="U70:Z70"/>
    <mergeCell ref="AB70:AC70"/>
    <mergeCell ref="B71:E71"/>
    <mergeCell ref="H71:J71"/>
    <mergeCell ref="L71:S71"/>
    <mergeCell ref="U71:Z71"/>
    <mergeCell ref="AB71:AC71"/>
    <mergeCell ref="B72:E72"/>
    <mergeCell ref="H72:J72"/>
    <mergeCell ref="L72:S72"/>
    <mergeCell ref="U72:Z72"/>
    <mergeCell ref="AB72:AC72"/>
    <mergeCell ref="B73:E73"/>
    <mergeCell ref="H73:J73"/>
    <mergeCell ref="L73:S73"/>
    <mergeCell ref="U73:Z73"/>
    <mergeCell ref="AB73:AC73"/>
    <mergeCell ref="B75:E75"/>
    <mergeCell ref="H75:J75"/>
    <mergeCell ref="L75:S75"/>
    <mergeCell ref="U75:Z75"/>
    <mergeCell ref="AB75:AC75"/>
    <mergeCell ref="B76:E76"/>
    <mergeCell ref="H76:J76"/>
    <mergeCell ref="L76:S76"/>
    <mergeCell ref="U76:Z76"/>
    <mergeCell ref="AB76:AC76"/>
    <mergeCell ref="B79:E79"/>
    <mergeCell ref="H79:J79"/>
    <mergeCell ref="L79:S79"/>
    <mergeCell ref="U79:Z79"/>
    <mergeCell ref="AB79:AC79"/>
    <mergeCell ref="AG79:AH79"/>
    <mergeCell ref="AG76:AH76"/>
    <mergeCell ref="B77:E77"/>
    <mergeCell ref="H77:J77"/>
    <mergeCell ref="L77:S77"/>
    <mergeCell ref="U77:Z77"/>
    <mergeCell ref="AB77:AC77"/>
    <mergeCell ref="B82:E82"/>
    <mergeCell ref="H82:J82"/>
    <mergeCell ref="L82:S82"/>
    <mergeCell ref="U82:Z82"/>
    <mergeCell ref="AB82:AC82"/>
    <mergeCell ref="AG82:AH82"/>
    <mergeCell ref="B80:E80"/>
    <mergeCell ref="H80:J80"/>
    <mergeCell ref="L80:S80"/>
    <mergeCell ref="U80:Z80"/>
    <mergeCell ref="AB80:AC80"/>
    <mergeCell ref="B81:E81"/>
    <mergeCell ref="H81:J81"/>
    <mergeCell ref="L81:S81"/>
    <mergeCell ref="U81:Z81"/>
    <mergeCell ref="AB81:AC81"/>
    <mergeCell ref="B83:E83"/>
    <mergeCell ref="H83:J83"/>
    <mergeCell ref="L83:S83"/>
    <mergeCell ref="U83:Z83"/>
    <mergeCell ref="AB83:AC83"/>
    <mergeCell ref="B84:E84"/>
    <mergeCell ref="H84:J84"/>
    <mergeCell ref="L84:S84"/>
    <mergeCell ref="U84:Z84"/>
    <mergeCell ref="AB84:AC84"/>
    <mergeCell ref="B86:E86"/>
    <mergeCell ref="H86:J86"/>
    <mergeCell ref="L86:S86"/>
    <mergeCell ref="U86:Z86"/>
    <mergeCell ref="AB86:AC86"/>
    <mergeCell ref="AG86:AH86"/>
    <mergeCell ref="AG84:AH84"/>
    <mergeCell ref="B85:E85"/>
    <mergeCell ref="H85:J85"/>
    <mergeCell ref="L85:S85"/>
    <mergeCell ref="U85:Z85"/>
    <mergeCell ref="AB85:AC85"/>
    <mergeCell ref="B87:E87"/>
    <mergeCell ref="H87:J87"/>
    <mergeCell ref="L87:S87"/>
    <mergeCell ref="U87:Z87"/>
    <mergeCell ref="AB87:AC87"/>
    <mergeCell ref="B88:E88"/>
    <mergeCell ref="H88:J88"/>
    <mergeCell ref="L88:S88"/>
    <mergeCell ref="U88:Z88"/>
    <mergeCell ref="AB88:AC88"/>
    <mergeCell ref="B89:E89"/>
    <mergeCell ref="H89:J89"/>
    <mergeCell ref="L89:S89"/>
    <mergeCell ref="U89:Z89"/>
    <mergeCell ref="AB89:AC89"/>
    <mergeCell ref="B90:E90"/>
    <mergeCell ref="H90:J90"/>
    <mergeCell ref="L90:S90"/>
    <mergeCell ref="U90:Z90"/>
    <mergeCell ref="AB90:AC90"/>
    <mergeCell ref="B92:E92"/>
    <mergeCell ref="H92:J92"/>
    <mergeCell ref="L92:S92"/>
    <mergeCell ref="U92:Z92"/>
    <mergeCell ref="AB92:AC92"/>
    <mergeCell ref="B93:E93"/>
    <mergeCell ref="H93:J93"/>
    <mergeCell ref="L93:S93"/>
    <mergeCell ref="U93:Z93"/>
    <mergeCell ref="AB93:AC93"/>
    <mergeCell ref="B94:E94"/>
    <mergeCell ref="H94:J94"/>
    <mergeCell ref="L94:S94"/>
    <mergeCell ref="U94:Z94"/>
    <mergeCell ref="AB94:AC94"/>
    <mergeCell ref="B95:E95"/>
    <mergeCell ref="H95:J95"/>
    <mergeCell ref="L95:S95"/>
    <mergeCell ref="U95:Z95"/>
    <mergeCell ref="AB95:AC95"/>
    <mergeCell ref="B96:E96"/>
    <mergeCell ref="H96:J96"/>
    <mergeCell ref="L96:S96"/>
    <mergeCell ref="U96:Z96"/>
    <mergeCell ref="AB96:AC96"/>
    <mergeCell ref="B97:E97"/>
    <mergeCell ref="H97:J97"/>
    <mergeCell ref="L97:S97"/>
    <mergeCell ref="U97:Z97"/>
    <mergeCell ref="AB97:AC97"/>
    <mergeCell ref="B98:E98"/>
    <mergeCell ref="H98:J98"/>
    <mergeCell ref="L98:S98"/>
    <mergeCell ref="U98:Z98"/>
    <mergeCell ref="AB98:AC98"/>
    <mergeCell ref="B99:E99"/>
    <mergeCell ref="H99:J99"/>
    <mergeCell ref="L99:S99"/>
    <mergeCell ref="U99:Z99"/>
    <mergeCell ref="AB99:AC99"/>
    <mergeCell ref="B100:E100"/>
    <mergeCell ref="H100:J100"/>
    <mergeCell ref="L100:S100"/>
    <mergeCell ref="U100:Z100"/>
    <mergeCell ref="AB100:AC100"/>
    <mergeCell ref="B101:E101"/>
    <mergeCell ref="H101:J101"/>
    <mergeCell ref="L101:S101"/>
    <mergeCell ref="U101:Z101"/>
    <mergeCell ref="AB101:AC101"/>
    <mergeCell ref="B102:E102"/>
    <mergeCell ref="H102:J102"/>
    <mergeCell ref="L102:S102"/>
    <mergeCell ref="U102:Z102"/>
    <mergeCell ref="AB102:AC102"/>
    <mergeCell ref="B103:E103"/>
    <mergeCell ref="H103:J103"/>
    <mergeCell ref="L103:S103"/>
    <mergeCell ref="U103:Z103"/>
    <mergeCell ref="AB103:AC103"/>
    <mergeCell ref="B104:E104"/>
    <mergeCell ref="H104:J104"/>
    <mergeCell ref="L104:S104"/>
    <mergeCell ref="U104:Z104"/>
    <mergeCell ref="AB104:AC104"/>
    <mergeCell ref="B105:E105"/>
    <mergeCell ref="H105:J105"/>
    <mergeCell ref="L105:S105"/>
    <mergeCell ref="U105:Z105"/>
    <mergeCell ref="AB105:AC105"/>
    <mergeCell ref="B117:P117"/>
    <mergeCell ref="U109:AE109"/>
    <mergeCell ref="AG109:AH109"/>
    <mergeCell ref="U111:X111"/>
    <mergeCell ref="AJ111:AJ112"/>
    <mergeCell ref="U114:X114"/>
    <mergeCell ref="AG114:AH114"/>
    <mergeCell ref="B106:E106"/>
    <mergeCell ref="H106:J106"/>
    <mergeCell ref="L106:S106"/>
    <mergeCell ref="U106:Z106"/>
    <mergeCell ref="AB106:AC106"/>
    <mergeCell ref="B107:E107"/>
    <mergeCell ref="H107:J107"/>
    <mergeCell ref="L107:S107"/>
    <mergeCell ref="U107:Z107"/>
    <mergeCell ref="AB107:AC107"/>
  </mergeCells>
  <pageMargins left="0.35" right="0.35" top="0.75" bottom="0.5" header="0" footer="0"/>
  <pageSetup paperSize="9" fitToWidth="0" fitToHeight="0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8709e2e-4da8-42d3-bf03-d1d83e4744e5">
      <UserInfo>
        <DisplayName>Ilona Roodt</DisplayName>
        <AccountId>12</AccountId>
        <AccountType/>
      </UserInfo>
      <UserInfo>
        <DisplayName>Tebogo Moseamedi</DisplayName>
        <AccountId>20</AccountId>
        <AccountType/>
      </UserInfo>
      <UserInfo>
        <DisplayName>Imke Kruger</DisplayName>
        <AccountId>14</AccountId>
        <AccountType/>
      </UserInfo>
      <UserInfo>
        <DisplayName>Patricia Khomani</DisplayName>
        <AccountId>285</AccountId>
        <AccountType/>
      </UserInfo>
    </SharedWithUsers>
    <lcf76f155ced4ddcb4097134ff3c332f xmlns="a23105ca-3395-4058-8284-88e334f7b956">
      <Terms xmlns="http://schemas.microsoft.com/office/infopath/2007/PartnerControls"/>
    </lcf76f155ced4ddcb4097134ff3c332f>
    <TaxCatchAll xmlns="18709e2e-4da8-42d3-bf03-d1d83e4744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BF554220BF2499ADD23B390874F60" ma:contentTypeVersion="19" ma:contentTypeDescription="Create a new document." ma:contentTypeScope="" ma:versionID="80229f92fe610b73dffc4b5d557bca40">
  <xsd:schema xmlns:xsd="http://www.w3.org/2001/XMLSchema" xmlns:xs="http://www.w3.org/2001/XMLSchema" xmlns:p="http://schemas.microsoft.com/office/2006/metadata/properties" xmlns:ns2="18709e2e-4da8-42d3-bf03-d1d83e4744e5" xmlns:ns3="a23105ca-3395-4058-8284-88e334f7b956" targetNamespace="http://schemas.microsoft.com/office/2006/metadata/properties" ma:root="true" ma:fieldsID="7b328481c7e446f05e66e35d4ee7dbb3" ns2:_="" ns3:_="">
    <xsd:import namespace="18709e2e-4da8-42d3-bf03-d1d83e4744e5"/>
    <xsd:import namespace="a23105ca-3395-4058-8284-88e334f7b9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09e2e-4da8-42d3-bf03-d1d83e4744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d0eebc-1016-4285-9cc5-e3d70dd17829}" ma:internalName="TaxCatchAll" ma:showField="CatchAllData" ma:web="18709e2e-4da8-42d3-bf03-d1d83e4744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105ca-3395-4058-8284-88e334f7b9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379127-f9a3-4ce9-b5c2-480bec3eea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051AF3-AB08-4EDE-9218-0AA44D7F80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CE7DF3-9752-4F1D-BF83-1B9AC3FD64F1}">
  <ds:schemaRefs>
    <ds:schemaRef ds:uri="http://schemas.microsoft.com/office/2006/documentManagement/types"/>
    <ds:schemaRef ds:uri="http://www.w3.org/XML/1998/namespace"/>
    <ds:schemaRef ds:uri="a23105ca-3395-4058-8284-88e334f7b956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8709e2e-4da8-42d3-bf03-d1d83e4744e5"/>
  </ds:schemaRefs>
</ds:datastoreItem>
</file>

<file path=customXml/itemProps3.xml><?xml version="1.0" encoding="utf-8"?>
<ds:datastoreItem xmlns:ds="http://schemas.openxmlformats.org/officeDocument/2006/customXml" ds:itemID="{BF207890-E2F9-4521-95C8-E6705E3E1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709e2e-4da8-42d3-bf03-d1d83e4744e5"/>
    <ds:schemaRef ds:uri="a23105ca-3395-4058-8284-88e334f7b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page (Investor Rep)</vt:lpstr>
      <vt:lpstr>Tx Info</vt:lpstr>
      <vt:lpstr>Triggers</vt:lpstr>
      <vt:lpstr>POP</vt:lpstr>
      <vt:lpstr>Strat Tables</vt:lpstr>
      <vt:lpstr>NPL Loans</vt:lpstr>
      <vt:lpstr>Liabilities</vt:lpstr>
      <vt:lpstr>Facilities</vt:lpstr>
      <vt:lpstr>GL 15339</vt:lpstr>
      <vt:lpstr>'Cover page (Investor Rep)'!Print_Area</vt:lpstr>
      <vt:lpstr>Facilities!Print_Area</vt:lpstr>
      <vt:lpstr>Liabilities!Print_Area</vt:lpstr>
      <vt:lpstr>'NPL Loans'!Print_Area</vt:lpstr>
      <vt:lpstr>POP!Print_Area</vt:lpstr>
      <vt:lpstr>'Strat Tables'!Print_Area</vt:lpstr>
      <vt:lpstr>Triggers!Print_Area</vt:lpstr>
      <vt:lpstr>'Tx Info'!Print_Area</vt:lpstr>
      <vt:lpstr>'Strat Tables'!Print_Titles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Zenelle Stofberg</dc:creator>
  <cp:keywords/>
  <dc:description/>
  <cp:lastModifiedBy>Chantelle C. De Jongh</cp:lastModifiedBy>
  <cp:revision/>
  <cp:lastPrinted>2025-01-28T06:50:49Z</cp:lastPrinted>
  <dcterms:created xsi:type="dcterms:W3CDTF">2019-03-26T08:12:58Z</dcterms:created>
  <dcterms:modified xsi:type="dcterms:W3CDTF">2025-05-22T14:23:27Z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0x0101006ECBF554220BF2499ADD23B390874F60</vt:lpwstr>
  </property>
  <property fmtid="{D5CDD505-2E9C-101B-9397-08002B2CF9AE}" pid="3" name="Order">
    <vt:r8>20247000</vt:r8>
  </property>
  <property fmtid="{D5CDD505-2E9C-101B-9397-08002B2CF9AE}" pid="4" name="MediaServiceImageTags">
    <vt:lpwstr/>
  </property>
</Properties>
</file>